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17715" windowHeight="8775"/>
  </bookViews>
  <sheets>
    <sheet name="Tabelle1" sheetId="1" r:id="rId1"/>
    <sheet name="Tabelle2" sheetId="2" r:id="rId2"/>
    <sheet name="Tabelle3" sheetId="3" r:id="rId3"/>
  </sheets>
  <calcPr calcId="125725"/>
</workbook>
</file>

<file path=xl/calcChain.xml><?xml version="1.0" encoding="utf-8"?>
<calcChain xmlns="http://schemas.openxmlformats.org/spreadsheetml/2006/main">
  <c r="D80" i="1"/>
  <c r="F82"/>
  <c r="E82"/>
  <c r="D62"/>
  <c r="F64"/>
  <c r="E64"/>
  <c r="L13"/>
  <c r="L14" s="1"/>
  <c r="L15" s="1"/>
  <c r="L16" s="1"/>
  <c r="L17" s="1"/>
  <c r="L18" s="1"/>
  <c r="L19" s="1"/>
  <c r="L20" s="1"/>
  <c r="L21" s="1"/>
  <c r="L22" s="1"/>
  <c r="L23" s="1"/>
  <c r="L24" s="1"/>
  <c r="L25" s="1"/>
  <c r="L26" s="1"/>
  <c r="L27" s="1"/>
  <c r="L28" s="1"/>
  <c r="L29" s="1"/>
  <c r="L30" s="1"/>
  <c r="L31" s="1"/>
  <c r="L32" s="1"/>
  <c r="L33" s="1"/>
  <c r="L34" s="1"/>
  <c r="L35" s="1"/>
  <c r="L36" s="1"/>
  <c r="L37" s="1"/>
  <c r="L38" s="1"/>
  <c r="L39" s="1"/>
  <c r="L40" s="1"/>
  <c r="L41" s="1"/>
  <c r="L42" s="1"/>
  <c r="M42" s="1"/>
  <c r="D12"/>
  <c r="F13"/>
  <c r="E13" s="1"/>
  <c r="G13"/>
  <c r="D13" s="1"/>
  <c r="Q14" l="1"/>
  <c r="F84" s="1"/>
  <c r="Q15"/>
  <c r="F85" s="1"/>
  <c r="Q13"/>
  <c r="F83" s="1"/>
  <c r="Q25"/>
  <c r="Q21"/>
  <c r="Q29"/>
  <c r="Q17"/>
  <c r="F87" s="1"/>
  <c r="Q33"/>
  <c r="Q37"/>
  <c r="F69" s="1"/>
  <c r="Q41"/>
  <c r="Q18"/>
  <c r="Q22"/>
  <c r="F66" s="1"/>
  <c r="Q26"/>
  <c r="Q30"/>
  <c r="Q34"/>
  <c r="Q38"/>
  <c r="Q42"/>
  <c r="F70" s="1"/>
  <c r="Q19"/>
  <c r="Q23"/>
  <c r="Q27"/>
  <c r="F67" s="1"/>
  <c r="Q31"/>
  <c r="Q35"/>
  <c r="Q39"/>
  <c r="Q20"/>
  <c r="Q24"/>
  <c r="Q28"/>
  <c r="Q32"/>
  <c r="F68" s="1"/>
  <c r="Q36"/>
  <c r="Q40"/>
  <c r="M13"/>
  <c r="Q16"/>
  <c r="F86" s="1"/>
  <c r="L43"/>
  <c r="Q43" s="1"/>
  <c r="M40"/>
  <c r="M36"/>
  <c r="M32"/>
  <c r="M28"/>
  <c r="M24"/>
  <c r="M20"/>
  <c r="M16"/>
  <c r="M41"/>
  <c r="M37"/>
  <c r="M33"/>
  <c r="M29"/>
  <c r="M25"/>
  <c r="M21"/>
  <c r="M17"/>
  <c r="M38"/>
  <c r="M34"/>
  <c r="M30"/>
  <c r="M26"/>
  <c r="M22"/>
  <c r="M18"/>
  <c r="M14"/>
  <c r="M39"/>
  <c r="M35"/>
  <c r="M31"/>
  <c r="M27"/>
  <c r="M23"/>
  <c r="M19"/>
  <c r="M15"/>
  <c r="J13"/>
  <c r="I13"/>
  <c r="K13" s="1"/>
  <c r="H13"/>
  <c r="P13" l="1"/>
  <c r="E83" s="1"/>
  <c r="F65"/>
  <c r="O13"/>
  <c r="M43"/>
  <c r="L44"/>
  <c r="Q44" s="1"/>
  <c r="F14"/>
  <c r="G14"/>
  <c r="D14" s="1"/>
  <c r="L45" l="1"/>
  <c r="Q45" s="1"/>
  <c r="M44"/>
  <c r="E14"/>
  <c r="J14" s="1"/>
  <c r="O14" l="1"/>
  <c r="L46"/>
  <c r="M45"/>
  <c r="I14"/>
  <c r="K14" s="1"/>
  <c r="H14"/>
  <c r="P14" l="1"/>
  <c r="E84" s="1"/>
  <c r="Q46"/>
  <c r="M46"/>
  <c r="L47"/>
  <c r="F15"/>
  <c r="G15"/>
  <c r="D15" s="1"/>
  <c r="Q47" l="1"/>
  <c r="F71" s="1"/>
  <c r="L48"/>
  <c r="Q48" s="1"/>
  <c r="M47"/>
  <c r="E15"/>
  <c r="J15" s="1"/>
  <c r="O15" l="1"/>
  <c r="H15"/>
  <c r="M48"/>
  <c r="L49"/>
  <c r="I15"/>
  <c r="K15" s="1"/>
  <c r="P15" s="1"/>
  <c r="E85" s="1"/>
  <c r="Q49" l="1"/>
  <c r="M49"/>
  <c r="L50"/>
  <c r="F16"/>
  <c r="G16"/>
  <c r="D16" s="1"/>
  <c r="Q50" l="1"/>
  <c r="M50"/>
  <c r="L51"/>
  <c r="Q51" s="1"/>
  <c r="E16"/>
  <c r="J16" s="1"/>
  <c r="O16" l="1"/>
  <c r="M51"/>
  <c r="L52"/>
  <c r="Q52" s="1"/>
  <c r="F72" s="1"/>
  <c r="I16"/>
  <c r="K16" s="1"/>
  <c r="H16"/>
  <c r="M52" l="1"/>
  <c r="Q53"/>
  <c r="G17"/>
  <c r="D17" s="1"/>
  <c r="P16"/>
  <c r="F17"/>
  <c r="E17" s="1"/>
  <c r="E86" l="1"/>
  <c r="E65"/>
  <c r="J17"/>
  <c r="I17"/>
  <c r="K17" s="1"/>
  <c r="H17"/>
  <c r="P17" l="1"/>
  <c r="E87" s="1"/>
  <c r="O17"/>
  <c r="G18"/>
  <c r="D18" s="1"/>
  <c r="F18"/>
  <c r="E18" l="1"/>
  <c r="H18" s="1"/>
  <c r="J18" l="1"/>
  <c r="I18"/>
  <c r="K18" s="1"/>
  <c r="O18" l="1"/>
  <c r="P18"/>
  <c r="F19"/>
  <c r="G19"/>
  <c r="D19" s="1"/>
  <c r="E19" l="1"/>
  <c r="J19" s="1"/>
  <c r="O19" l="1"/>
  <c r="H19"/>
  <c r="I19"/>
  <c r="K19" s="1"/>
  <c r="P19" l="1"/>
  <c r="F20"/>
  <c r="G20"/>
  <c r="D20" s="1"/>
  <c r="E20" l="1"/>
  <c r="J20" s="1"/>
  <c r="O20" l="1"/>
  <c r="I20"/>
  <c r="K20" s="1"/>
  <c r="H20"/>
  <c r="P20" l="1"/>
  <c r="G21"/>
  <c r="D21" s="1"/>
  <c r="F21"/>
  <c r="E21" l="1"/>
  <c r="H21" s="1"/>
  <c r="J21" l="1"/>
  <c r="I21"/>
  <c r="K21" s="1"/>
  <c r="O21" l="1"/>
  <c r="P21"/>
  <c r="G22"/>
  <c r="D22" s="1"/>
  <c r="F22"/>
  <c r="E22" l="1"/>
  <c r="H22" s="1"/>
  <c r="J22" l="1"/>
  <c r="I22"/>
  <c r="K22" s="1"/>
  <c r="O22" l="1"/>
  <c r="P22"/>
  <c r="E66" s="1"/>
  <c r="F23"/>
  <c r="G23"/>
  <c r="D23" s="1"/>
  <c r="E23" l="1"/>
  <c r="J23" s="1"/>
  <c r="O23" l="1"/>
  <c r="H23"/>
  <c r="I23"/>
  <c r="K23" s="1"/>
  <c r="P23" l="1"/>
  <c r="F24"/>
  <c r="G24"/>
  <c r="D24" s="1"/>
  <c r="E24" l="1"/>
  <c r="J24" s="1"/>
  <c r="O24" l="1"/>
  <c r="I24"/>
  <c r="K24" s="1"/>
  <c r="H24"/>
  <c r="P24" l="1"/>
  <c r="F25"/>
  <c r="G25"/>
  <c r="D25" s="1"/>
  <c r="E25" l="1"/>
  <c r="J25" s="1"/>
  <c r="O25" l="1"/>
  <c r="H25"/>
  <c r="I25"/>
  <c r="K25" s="1"/>
  <c r="P25" l="1"/>
  <c r="F26"/>
  <c r="G26"/>
  <c r="D26" s="1"/>
  <c r="E26" l="1"/>
  <c r="J26" s="1"/>
  <c r="O26" l="1"/>
  <c r="H26"/>
  <c r="I26"/>
  <c r="K26" s="1"/>
  <c r="P26" l="1"/>
  <c r="G27"/>
  <c r="D27" s="1"/>
  <c r="F27"/>
  <c r="E27" l="1"/>
  <c r="J27" s="1"/>
  <c r="O27" l="1"/>
  <c r="H27"/>
  <c r="I27"/>
  <c r="K27" s="1"/>
  <c r="P27" l="1"/>
  <c r="E67" s="1"/>
  <c r="G28"/>
  <c r="D28" s="1"/>
  <c r="F28"/>
  <c r="E28" l="1"/>
  <c r="J28" s="1"/>
  <c r="O28" l="1"/>
  <c r="H28"/>
  <c r="I28"/>
  <c r="K28" s="1"/>
  <c r="P28" l="1"/>
  <c r="F29"/>
  <c r="G29"/>
  <c r="D29" s="1"/>
  <c r="E29" l="1"/>
  <c r="J29" s="1"/>
  <c r="O29" l="1"/>
  <c r="H29"/>
  <c r="I29"/>
  <c r="K29" s="1"/>
  <c r="P29" l="1"/>
  <c r="G30"/>
  <c r="D30" s="1"/>
  <c r="F30"/>
  <c r="E30" l="1"/>
  <c r="J30" s="1"/>
  <c r="O30" l="1"/>
  <c r="H30"/>
  <c r="I30"/>
  <c r="K30" s="1"/>
  <c r="P30" l="1"/>
  <c r="G31"/>
  <c r="D31" s="1"/>
  <c r="F31"/>
  <c r="E31" l="1"/>
  <c r="J31" s="1"/>
  <c r="O31" l="1"/>
  <c r="H31"/>
  <c r="I31"/>
  <c r="K31" s="1"/>
  <c r="P31" l="1"/>
  <c r="G32"/>
  <c r="D32" s="1"/>
  <c r="F32"/>
  <c r="E32" l="1"/>
  <c r="J32" s="1"/>
  <c r="O32" l="1"/>
  <c r="I32"/>
  <c r="K32" s="1"/>
  <c r="H32"/>
  <c r="P32" l="1"/>
  <c r="E68" s="1"/>
  <c r="G33"/>
  <c r="D33" s="1"/>
  <c r="F33"/>
  <c r="E33" l="1"/>
  <c r="J33" s="1"/>
  <c r="O33" l="1"/>
  <c r="H33"/>
  <c r="I33"/>
  <c r="K33" s="1"/>
  <c r="P33" l="1"/>
  <c r="G34"/>
  <c r="D34" s="1"/>
  <c r="F34"/>
  <c r="E34" l="1"/>
  <c r="H34" s="1"/>
  <c r="I34" l="1"/>
  <c r="K34" s="1"/>
  <c r="J34"/>
  <c r="P34" l="1"/>
  <c r="O34"/>
  <c r="G35"/>
  <c r="D35" s="1"/>
  <c r="F35"/>
  <c r="E35" l="1"/>
  <c r="H35" s="1"/>
  <c r="I35" l="1"/>
  <c r="K35" s="1"/>
  <c r="J35"/>
  <c r="P35" l="1"/>
  <c r="O35"/>
  <c r="G36"/>
  <c r="D36" s="1"/>
  <c r="F36"/>
  <c r="E36" l="1"/>
  <c r="H36" s="1"/>
  <c r="I36" l="1"/>
  <c r="K36" s="1"/>
  <c r="J36"/>
  <c r="O36" l="1"/>
  <c r="P36"/>
  <c r="G37"/>
  <c r="D37" s="1"/>
  <c r="F37"/>
  <c r="E37" l="1"/>
  <c r="J37" s="1"/>
  <c r="O37" l="1"/>
  <c r="H37"/>
  <c r="I37"/>
  <c r="K37" s="1"/>
  <c r="P37" l="1"/>
  <c r="E69" s="1"/>
  <c r="G38"/>
  <c r="D38" s="1"/>
  <c r="F38"/>
  <c r="E38" l="1"/>
  <c r="H38" s="1"/>
  <c r="I38" l="1"/>
  <c r="K38" s="1"/>
  <c r="J38"/>
  <c r="P38" l="1"/>
  <c r="O38"/>
  <c r="F39"/>
  <c r="E39" s="1"/>
  <c r="G39"/>
  <c r="D39" s="1"/>
  <c r="J39" l="1"/>
  <c r="H39"/>
  <c r="I39"/>
  <c r="K39" s="1"/>
  <c r="O39" l="1"/>
  <c r="P39"/>
  <c r="G40"/>
  <c r="D40" s="1"/>
  <c r="F40"/>
  <c r="E40" l="1"/>
  <c r="H40" s="1"/>
  <c r="I40" l="1"/>
  <c r="K40" s="1"/>
  <c r="J40"/>
  <c r="O40" l="1"/>
  <c r="P40"/>
  <c r="G41"/>
  <c r="D41" s="1"/>
  <c r="F41"/>
  <c r="E41" l="1"/>
  <c r="J41" s="1"/>
  <c r="O41" l="1"/>
  <c r="H41"/>
  <c r="I41"/>
  <c r="K41" s="1"/>
  <c r="P41" l="1"/>
  <c r="F42"/>
  <c r="G42"/>
  <c r="D42" s="1"/>
  <c r="E42" l="1"/>
  <c r="I42" s="1"/>
  <c r="K42" s="1"/>
  <c r="P42" l="1"/>
  <c r="E70" s="1"/>
  <c r="G43"/>
  <c r="D43" s="1"/>
  <c r="F43"/>
  <c r="H42"/>
  <c r="J42"/>
  <c r="O42" l="1"/>
  <c r="E43"/>
  <c r="H43" s="1"/>
  <c r="J43" l="1"/>
  <c r="I43"/>
  <c r="K43" s="1"/>
  <c r="O43" l="1"/>
  <c r="P43"/>
  <c r="F44"/>
  <c r="G44"/>
  <c r="D44" s="1"/>
  <c r="E44" l="1"/>
  <c r="J44" s="1"/>
  <c r="O44" l="1"/>
  <c r="I44"/>
  <c r="K44" s="1"/>
  <c r="H44"/>
  <c r="P44" l="1"/>
  <c r="F45"/>
  <c r="G45"/>
  <c r="D45" s="1"/>
  <c r="E45" l="1"/>
  <c r="H45" s="1"/>
  <c r="I45" l="1"/>
  <c r="K45" s="1"/>
  <c r="J45"/>
  <c r="P45" l="1"/>
  <c r="O45"/>
  <c r="F46"/>
  <c r="G46"/>
  <c r="D46" s="1"/>
  <c r="E46" l="1"/>
  <c r="H46" s="1"/>
  <c r="I46" l="1"/>
  <c r="K46" s="1"/>
  <c r="J46"/>
  <c r="P46" l="1"/>
  <c r="O46"/>
  <c r="F47"/>
  <c r="G47"/>
  <c r="D47" s="1"/>
  <c r="E47" l="1"/>
  <c r="J47" s="1"/>
  <c r="O47" l="1"/>
  <c r="H47"/>
  <c r="I47"/>
  <c r="K47" s="1"/>
  <c r="P47" l="1"/>
  <c r="E71" s="1"/>
  <c r="F48"/>
  <c r="G48"/>
  <c r="D48" s="1"/>
  <c r="E48" l="1"/>
  <c r="J48" s="1"/>
  <c r="O48" l="1"/>
  <c r="I48"/>
  <c r="K48" s="1"/>
  <c r="H48"/>
  <c r="P48" l="1"/>
  <c r="F49"/>
  <c r="G49"/>
  <c r="D49" s="1"/>
  <c r="E49" l="1"/>
  <c r="J49" s="1"/>
  <c r="O49" l="1"/>
  <c r="I49"/>
  <c r="K49" s="1"/>
  <c r="H49"/>
  <c r="P49" l="1"/>
  <c r="F50"/>
  <c r="G50"/>
  <c r="D50" s="1"/>
  <c r="E50" l="1"/>
  <c r="H50" s="1"/>
  <c r="I50" l="1"/>
  <c r="K50" s="1"/>
  <c r="J50"/>
  <c r="P50" l="1"/>
  <c r="O50"/>
  <c r="F51"/>
  <c r="G51"/>
  <c r="D51" s="1"/>
  <c r="E51" l="1"/>
  <c r="H51" s="1"/>
  <c r="I51" l="1"/>
  <c r="K51" s="1"/>
  <c r="J51"/>
  <c r="P51" l="1"/>
  <c r="O51"/>
  <c r="F52"/>
  <c r="G52"/>
  <c r="D52" s="1"/>
  <c r="E52" l="1"/>
  <c r="J52" s="1"/>
  <c r="O53" l="1"/>
  <c r="O52"/>
  <c r="I52"/>
  <c r="K52" s="1"/>
  <c r="H52"/>
  <c r="P53" l="1"/>
  <c r="P52"/>
  <c r="E72" s="1"/>
</calcChain>
</file>

<file path=xl/sharedStrings.xml><?xml version="1.0" encoding="utf-8"?>
<sst xmlns="http://schemas.openxmlformats.org/spreadsheetml/2006/main" count="89" uniqueCount="83">
  <si>
    <t>Personen/m+w</t>
  </si>
  <si>
    <t>Wachstumsfaktor</t>
  </si>
  <si>
    <t>%</t>
  </si>
  <si>
    <t>w</t>
  </si>
  <si>
    <t>m</t>
  </si>
  <si>
    <t>Gesamt</t>
  </si>
  <si>
    <t>Generation</t>
  </si>
  <si>
    <t>Nachkommen</t>
  </si>
  <si>
    <t>heteroFrauen</t>
  </si>
  <si>
    <t>Matthäus 1:2-25</t>
  </si>
  <si>
    <t>Abraham zeugte Isaak;</t>
  </si>
  <si>
    <t>Isaak aber zeugte Jakob,</t>
  </si>
  <si>
    <t>Jakob aber zeugte Juda und seine Brüder;</t>
  </si>
  <si>
    <t>Juda aber zeugte Phares und Zara von der Thamar;</t>
  </si>
  <si>
    <t>Phares aber zeugte Esrom,</t>
  </si>
  <si>
    <t>, Esrom aber zeugte Aram,</t>
  </si>
  <si>
    <t>Aram aber zeugte Aminadab,</t>
  </si>
  <si>
    <t>Aminadab aber zeugte Nahasson,</t>
  </si>
  <si>
    <t>Nahasson aber zeugte Salmon,</t>
  </si>
  <si>
    <t>Salmon aber zeugte Boas von der Rahab;</t>
  </si>
  <si>
    <t>Boas aber zeugte Obed von der Ruth;</t>
  </si>
  <si>
    <t xml:space="preserve"> Obed aber zeugte Isai,</t>
  </si>
  <si>
    <t>Isai aber zeugte David, den König.</t>
  </si>
  <si>
    <t>David aber zeugte Salomon von der, die Urias Weib gewesen;</t>
  </si>
  <si>
    <t xml:space="preserve">Salomon aber zeugte Roboam, </t>
  </si>
  <si>
    <t>Roboam aber zeugte Abia</t>
  </si>
  <si>
    <t>Abia aber zeugte Asa,</t>
  </si>
  <si>
    <t>Asa aber zeugte Josaphat,</t>
  </si>
  <si>
    <t>Josaphat aber zeugte Joram,</t>
  </si>
  <si>
    <t>Joram aber zeugte Osia,</t>
  </si>
  <si>
    <t>Osia aber zeugte Joatham,</t>
  </si>
  <si>
    <t>Joatham aber zeugte Achas,</t>
  </si>
  <si>
    <t>Achas aber zeugte Ezekia,</t>
  </si>
  <si>
    <t>Ezekia aber zeugte Manasse,</t>
  </si>
  <si>
    <t>Manasse aber zeugte Amon</t>
  </si>
  <si>
    <t>Amon aber zeugte Josia,</t>
  </si>
  <si>
    <t>Josia aber zeugte Jechonia und seine Brüder um die Zeit der Wegführung nach Babylon.</t>
  </si>
  <si>
    <t>Nach der Wegführung nach Babylon aber zeugte Jechonia Salathiel,</t>
  </si>
  <si>
    <t>Salathiel aber zeugte Zorobabel,</t>
  </si>
  <si>
    <t>Zorobabel aber zeugte Abiud</t>
  </si>
  <si>
    <t>, Abiud aber zeugte Eliakim,</t>
  </si>
  <si>
    <t>Eliakim aber zeugte Asor,</t>
  </si>
  <si>
    <t>Asor aber zeugte Zadok,</t>
  </si>
  <si>
    <t>Zadok aber zeugte Achim,</t>
  </si>
  <si>
    <t>Achim aber zeugte Eliud,</t>
  </si>
  <si>
    <t>Eliud aber zeugte Eleasar,</t>
  </si>
  <si>
    <t>Eleasar aber zeugte Matthan,</t>
  </si>
  <si>
    <t>Matthan aber zeugte Jakob,</t>
  </si>
  <si>
    <t>Jakob aber zeugte Joseph,</t>
  </si>
  <si>
    <t>den Mann der Maria, von welcher Jesus geboren wurde, der Christus genannt wird.</t>
  </si>
  <si>
    <t>17 So sind nun alle Geschlechter von Abraham bis auf David vierzehn Geschlechter, und von David bis zur Wegführung nach Babylon vierzehn Geschlechter, und von der Wegführung nach Babylon bis auf den Christus vierzehn Geschlechter.</t>
  </si>
  <si>
    <t>18 Die Geburt Jesu Christi war aber also: Als nämlich Maria, seine Mutter, dem Joseph verlobt war, wurde sie, ehe sie zusammengekommen waren, schwanger erfunden von dem Heiligen Geiste.</t>
  </si>
  <si>
    <t>19 Joseph aber, ihr Mann, indem er gerecht war und sie nicht öffentlich zur Schau stellen wollte, gedachte sie heimlich zu entlassen.</t>
  </si>
  <si>
    <t>20 Indem er aber solches bei sich überlegte, siehe, da erschien ihm ein Engel des Herrn im Traum und sprach: Joseph, Sohn Davids, fürchte dich nicht, Maria, dein Weib, zu dir zu nehmen; denn das in ihr Gezeugte ist von dem Heiligen Geiste.</t>
  </si>
  <si>
    <t>21 Und sie wird einen Sohn gebären, und du sollst seinen Namen Jesus heißen; denn er wird sein Volk erretten von ihren Sünden.</t>
  </si>
  <si>
    <t>22 Dies alles geschah aber, auf daß erfüllt würde, was von dem Herrn geredet ist durch den Propheten, welcher spricht:</t>
  </si>
  <si>
    <t>23 "Siehe, die Jungfrau wird schwanger sein und einen Sohn gebären, und sie werden seinen Namen Emmanuel heißen", was verdolmetscht ist: Gott mit uns.</t>
  </si>
  <si>
    <t>24 Joseph aber, vom Schlafe erwacht, tat, wie ihm der Engel des Herrn befohlen hatte, und nahm sein Weib zu sich;</t>
  </si>
  <si>
    <t xml:space="preserve">25 und er erkannte sie nicht, bis sie ihren erstgeborenen Sohn geboren hatte; und er hieß seinen Namen Jesus. </t>
  </si>
  <si>
    <t></t>
  </si>
  <si>
    <t></t>
  </si>
  <si>
    <t></t>
  </si>
  <si>
    <t xml:space="preserve">     </t>
  </si>
  <si>
    <t>Arche</t>
  </si>
  <si>
    <t>Gomorrha</t>
  </si>
  <si>
    <t>Noah</t>
  </si>
  <si>
    <t>Vergleich Arche Noah</t>
  </si>
  <si>
    <t>Zeugungsgeschichte</t>
  </si>
  <si>
    <t>Gesamt: Altersannahme 80 Jahre mit anderen Generationen</t>
  </si>
  <si>
    <t>Homo m</t>
  </si>
  <si>
    <t>Homo w</t>
  </si>
  <si>
    <t>Prozent: Homo-Ehe (Eingabe in %)</t>
  </si>
  <si>
    <t>Arche Gomorrha</t>
  </si>
  <si>
    <t>Homos</t>
  </si>
  <si>
    <t>Hetreo-Frauen</t>
  </si>
  <si>
    <t>rein hetero Nachk</t>
  </si>
  <si>
    <t>Leben</t>
  </si>
  <si>
    <t>--------------------------------</t>
  </si>
  <si>
    <t>Population Gomorrha</t>
  </si>
  <si>
    <t>Population Arche Noah</t>
  </si>
  <si>
    <t xml:space="preserve">Bemerkung: Diese Tabelle geht vom Optimalfall aus, dass eine Gleichveteilung der gleichgeschlechtlichen Beziehungen vorliegt, nimmt man mehr Homo-w oder m an, dann sinkt die Geburtenrate mehr!!! </t>
  </si>
  <si>
    <t>Die grauen Werte dürfen/sollen sie ändern!!!</t>
  </si>
  <si>
    <t>Der Rest passt sich an!!!</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</si>
</sst>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sz val="11"/>
      <color theme="0"/>
      <name val="Calibri"/>
      <family val="2"/>
      <scheme val="minor"/>
    </font>
    <font>
      <sz val="11"/>
      <name val="Wingdings"/>
      <charset val="2"/>
    </font>
    <font>
      <sz val="11"/>
      <color theme="0"/>
      <name val="Wingdings"/>
      <charset val="2"/>
    </font>
    <font>
      <sz val="14"/>
      <name val="Wingdings"/>
      <charset val="2"/>
    </font>
    <font>
      <sz val="16"/>
      <name val="Wingdings"/>
      <charset val="2"/>
    </font>
    <font>
      <sz val="20"/>
      <name val="Wingdings"/>
      <charset val="2"/>
    </font>
    <font>
      <sz val="20"/>
      <name val="Calibri"/>
      <family val="2"/>
      <scheme val="minor"/>
    </font>
    <font>
      <b/>
      <sz val="11"/>
      <name val="Calibri"/>
      <family val="2"/>
      <scheme val="minor"/>
    </font>
  </fonts>
  <fills count="11">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style="thin">
        <color auto="1"/>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33">
    <xf numFmtId="0" fontId="0" fillId="0" borderId="0" xfId="0"/>
    <xf numFmtId="0" fontId="0" fillId="0" borderId="0" xfId="0" applyAlignment="1">
      <alignment horizontal="center"/>
    </xf>
    <xf numFmtId="0" fontId="0" fillId="2" borderId="0" xfId="0" applyFill="1"/>
    <xf numFmtId="0" fontId="0" fillId="3" borderId="0" xfId="0" applyFill="1"/>
    <xf numFmtId="0" fontId="0" fillId="5" borderId="0" xfId="0" applyFill="1" applyAlignment="1">
      <alignment horizontal="center"/>
    </xf>
    <xf numFmtId="0" fontId="0" fillId="6" borderId="0" xfId="0" applyFill="1" applyAlignment="1">
      <alignment horizontal="center"/>
    </xf>
    <xf numFmtId="0" fontId="0" fillId="6" borderId="0" xfId="0" applyFill="1"/>
    <xf numFmtId="0" fontId="0" fillId="7" borderId="0" xfId="0" applyFill="1"/>
    <xf numFmtId="0" fontId="0" fillId="0" borderId="2" xfId="0" applyBorder="1"/>
    <xf numFmtId="0" fontId="2" fillId="9" borderId="0" xfId="0" applyFont="1" applyFill="1"/>
    <xf numFmtId="0" fontId="2" fillId="9" borderId="1" xfId="0" applyFont="1" applyFill="1" applyBorder="1"/>
    <xf numFmtId="0" fontId="2" fillId="9" borderId="5" xfId="0" applyFont="1" applyFill="1" applyBorder="1"/>
    <xf numFmtId="0" fontId="2" fillId="9" borderId="3" xfId="0" applyFont="1" applyFill="1" applyBorder="1"/>
    <xf numFmtId="0" fontId="2" fillId="9" borderId="2" xfId="0" applyFont="1" applyFill="1" applyBorder="1"/>
    <xf numFmtId="0" fontId="2" fillId="9" borderId="4" xfId="0" applyFont="1" applyFill="1" applyBorder="1"/>
    <xf numFmtId="0" fontId="9" fillId="9" borderId="0" xfId="0" applyFont="1" applyFill="1"/>
    <xf numFmtId="0" fontId="0" fillId="3" borderId="0" xfId="0" applyFill="1" applyAlignment="1">
      <alignment horizontal="center" vertical="center"/>
    </xf>
    <xf numFmtId="0" fontId="0" fillId="2" borderId="0" xfId="0" applyFill="1" applyAlignment="1">
      <alignment horizontal="center" vertical="center"/>
    </xf>
    <xf numFmtId="0" fontId="0" fillId="4" borderId="0" xfId="0" applyFill="1"/>
    <xf numFmtId="0" fontId="1" fillId="2" borderId="0" xfId="0" applyFont="1" applyFill="1"/>
    <xf numFmtId="0" fontId="0" fillId="10" borderId="0" xfId="0" applyFill="1"/>
    <xf numFmtId="0" fontId="0" fillId="0" borderId="0" xfId="0" applyAlignment="1">
      <alignment horizontal="center"/>
    </xf>
    <xf numFmtId="0" fontId="4" fillId="8" borderId="6" xfId="0" applyFont="1" applyFill="1" applyBorder="1" applyAlignment="1">
      <alignment horizontal="center" vertical="center" textRotation="127"/>
    </xf>
    <xf numFmtId="0" fontId="4" fillId="8" borderId="7" xfId="0" applyFont="1" applyFill="1" applyBorder="1" applyAlignment="1">
      <alignment horizontal="center" vertical="center" textRotation="127"/>
    </xf>
    <xf numFmtId="0" fontId="7" fillId="9" borderId="0" xfId="0" applyFont="1" applyFill="1" applyAlignment="1">
      <alignment horizontal="center"/>
    </xf>
    <xf numFmtId="0" fontId="8" fillId="9" borderId="0" xfId="0" applyFont="1" applyFill="1" applyAlignment="1">
      <alignment horizontal="center"/>
    </xf>
    <xf numFmtId="0" fontId="6" fillId="9" borderId="3" xfId="0" applyFont="1" applyFill="1" applyBorder="1" applyAlignment="1">
      <alignment horizontal="center" textRotation="180"/>
    </xf>
    <xf numFmtId="0" fontId="5" fillId="9" borderId="6" xfId="0" applyFont="1" applyFill="1" applyBorder="1" applyAlignment="1">
      <alignment vertical="center"/>
    </xf>
    <xf numFmtId="0" fontId="3" fillId="9" borderId="7" xfId="0" applyFont="1" applyFill="1" applyBorder="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1" xfId="0" quotePrefix="1" applyBorder="1" applyAlignment="1">
      <alignment horizontal="center" textRotation="135"/>
    </xf>
    <xf numFmtId="0" fontId="0" fillId="0" borderId="0" xfId="0" applyBorder="1" applyAlignment="1">
      <alignment horizontal="center" textRotation="135"/>
    </xf>
  </cellXfs>
  <cellStyles count="1">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title>
      <c:tx>
        <c:strRef>
          <c:f>Tabelle1!$D$62</c:f>
          <c:strCache>
            <c:ptCount val="1"/>
            <c:pt idx="0">
              <c:v>Wachstumsfaktor: 1,6 von 1000 bei 20 % Homos</c:v>
            </c:pt>
          </c:strCache>
        </c:strRef>
      </c:tx>
      <c:layout/>
    </c:title>
    <c:plotArea>
      <c:layout/>
      <c:lineChart>
        <c:grouping val="standard"/>
        <c:ser>
          <c:idx val="0"/>
          <c:order val="0"/>
          <c:tx>
            <c:strRef>
              <c:f>Tabelle1!$E$63</c:f>
              <c:strCache>
                <c:ptCount val="1"/>
                <c:pt idx="0">
                  <c:v>Population Gomorrha</c:v>
                </c:pt>
              </c:strCache>
            </c:strRef>
          </c:tx>
          <c:marker>
            <c:symbol val="none"/>
          </c:marker>
          <c:cat>
            <c:numRef>
              <c:f>Tabelle1!$D$64:$D$72</c:f>
              <c:numCache>
                <c:formatCode>General</c:formatCode>
                <c:ptCount val="9"/>
                <c:pt idx="0">
                  <c:v>0</c:v>
                </c:pt>
                <c:pt idx="1">
                  <c:v>5</c:v>
                </c:pt>
                <c:pt idx="2">
                  <c:v>10</c:v>
                </c:pt>
                <c:pt idx="3">
                  <c:v>15</c:v>
                </c:pt>
                <c:pt idx="4">
                  <c:v>20</c:v>
                </c:pt>
                <c:pt idx="5">
                  <c:v>25</c:v>
                </c:pt>
                <c:pt idx="6">
                  <c:v>30</c:v>
                </c:pt>
                <c:pt idx="7">
                  <c:v>35</c:v>
                </c:pt>
                <c:pt idx="8">
                  <c:v>40</c:v>
                </c:pt>
              </c:numCache>
            </c:numRef>
          </c:cat>
          <c:val>
            <c:numRef>
              <c:f>Tabelle1!$E$64:$E$72</c:f>
              <c:numCache>
                <c:formatCode>General</c:formatCode>
                <c:ptCount val="9"/>
                <c:pt idx="0">
                  <c:v>1000</c:v>
                </c:pt>
                <c:pt idx="1">
                  <c:v>1479.5161599999999</c:v>
                </c:pt>
                <c:pt idx="2">
                  <c:v>101.67157633765609</c:v>
                </c:pt>
                <c:pt idx="3">
                  <c:v>10.91690238257501</c:v>
                </c:pt>
                <c:pt idx="4">
                  <c:v>1.172193467669604</c:v>
                </c:pt>
                <c:pt idx="5">
                  <c:v>0.12586331520564459</c:v>
                </c:pt>
                <c:pt idx="6">
                  <c:v>1.3514470564359579E-2</c:v>
                </c:pt>
                <c:pt idx="7">
                  <c:v>1.4511052274169772E-3</c:v>
                </c:pt>
                <c:pt idx="8">
                  <c:v>1.5581123737026405E-4</c:v>
                </c:pt>
              </c:numCache>
            </c:numRef>
          </c:val>
        </c:ser>
        <c:ser>
          <c:idx val="1"/>
          <c:order val="1"/>
          <c:tx>
            <c:strRef>
              <c:f>Tabelle1!$F$63</c:f>
              <c:strCache>
                <c:ptCount val="1"/>
                <c:pt idx="0">
                  <c:v>Population Arche Noah</c:v>
                </c:pt>
              </c:strCache>
            </c:strRef>
          </c:tx>
          <c:marker>
            <c:symbol val="none"/>
          </c:marker>
          <c:cat>
            <c:numRef>
              <c:f>Tabelle1!$D$64:$D$72</c:f>
              <c:numCache>
                <c:formatCode>General</c:formatCode>
                <c:ptCount val="9"/>
                <c:pt idx="0">
                  <c:v>0</c:v>
                </c:pt>
                <c:pt idx="1">
                  <c:v>5</c:v>
                </c:pt>
                <c:pt idx="2">
                  <c:v>10</c:v>
                </c:pt>
                <c:pt idx="3">
                  <c:v>15</c:v>
                </c:pt>
                <c:pt idx="4">
                  <c:v>20</c:v>
                </c:pt>
                <c:pt idx="5">
                  <c:v>25</c:v>
                </c:pt>
                <c:pt idx="6">
                  <c:v>30</c:v>
                </c:pt>
                <c:pt idx="7">
                  <c:v>35</c:v>
                </c:pt>
                <c:pt idx="8">
                  <c:v>40</c:v>
                </c:pt>
              </c:numCache>
            </c:numRef>
          </c:cat>
          <c:val>
            <c:numRef>
              <c:f>Tabelle1!$F$64:$F$72</c:f>
              <c:numCache>
                <c:formatCode>General</c:formatCode>
                <c:ptCount val="9"/>
                <c:pt idx="0">
                  <c:v>1000</c:v>
                </c:pt>
                <c:pt idx="1">
                  <c:v>1889.28</c:v>
                </c:pt>
                <c:pt idx="2">
                  <c:v>619.07927040000027</c:v>
                </c:pt>
                <c:pt idx="3">
                  <c:v>202.8598953246721</c:v>
                </c:pt>
                <c:pt idx="4">
                  <c:v>66.473130499988585</c:v>
                </c:pt>
                <c:pt idx="5">
                  <c:v>21.781915402236265</c:v>
                </c:pt>
                <c:pt idx="6">
                  <c:v>7.1374980390047806</c:v>
                </c:pt>
                <c:pt idx="7">
                  <c:v>2.3388153574210873</c:v>
                </c:pt>
                <c:pt idx="8">
                  <c:v>0.76638301631974204</c:v>
                </c:pt>
              </c:numCache>
            </c:numRef>
          </c:val>
        </c:ser>
        <c:marker val="1"/>
        <c:axId val="94680576"/>
        <c:axId val="95100928"/>
      </c:lineChart>
      <c:catAx>
        <c:axId val="94680576"/>
        <c:scaling>
          <c:orientation val="minMax"/>
        </c:scaling>
        <c:axPos val="b"/>
        <c:title>
          <c:tx>
            <c:rich>
              <a:bodyPr/>
              <a:lstStyle/>
              <a:p>
                <a:pPr>
                  <a:defRPr/>
                </a:pPr>
                <a:r>
                  <a:rPr lang="de-DE"/>
                  <a:t>Generation</a:t>
                </a:r>
              </a:p>
            </c:rich>
          </c:tx>
          <c:layout/>
        </c:title>
        <c:numFmt formatCode="General" sourceLinked="1"/>
        <c:tickLblPos val="nextTo"/>
        <c:crossAx val="95100928"/>
        <c:crosses val="autoZero"/>
        <c:lblAlgn val="ctr"/>
        <c:lblOffset val="100"/>
        <c:tickMarkSkip val="5"/>
      </c:catAx>
      <c:valAx>
        <c:axId val="95100928"/>
        <c:scaling>
          <c:orientation val="minMax"/>
        </c:scaling>
        <c:axPos val="l"/>
        <c:majorGridlines/>
        <c:title>
          <c:tx>
            <c:rich>
              <a:bodyPr rot="0" vert="wordArtVert"/>
              <a:lstStyle/>
              <a:p>
                <a:pPr>
                  <a:defRPr/>
                </a:pPr>
                <a:r>
                  <a:rPr lang="de-DE"/>
                  <a:t>Population</a:t>
                </a:r>
              </a:p>
            </c:rich>
          </c:tx>
          <c:layout/>
        </c:title>
        <c:numFmt formatCode="General" sourceLinked="1"/>
        <c:tickLblPos val="nextTo"/>
        <c:crossAx val="94680576"/>
        <c:crosses val="autoZero"/>
        <c:crossBetween val="between"/>
      </c:valAx>
    </c:plotArea>
    <c:legend>
      <c:legendPos val="r"/>
      <c:layout/>
    </c:legend>
    <c:plotVisOnly val="1"/>
  </c:chart>
  <c:printSettings>
    <c:headerFooter/>
    <c:pageMargins b="0.78740157499999996" l="0.70000000000000007" r="0.70000000000000007" t="0.78740157499999996"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DE"/>
  <c:chart>
    <c:title>
      <c:tx>
        <c:strRef>
          <c:f>Tabelle1!$D$80</c:f>
          <c:strCache>
            <c:ptCount val="1"/>
            <c:pt idx="0">
              <c:v>Wachstumsfaktor: 1,6 von 1000 bei 20 % Homos</c:v>
            </c:pt>
          </c:strCache>
        </c:strRef>
      </c:tx>
      <c:layout/>
    </c:title>
    <c:plotArea>
      <c:layout/>
      <c:lineChart>
        <c:grouping val="standard"/>
        <c:ser>
          <c:idx val="0"/>
          <c:order val="0"/>
          <c:tx>
            <c:strRef>
              <c:f>Tabelle1!$E$81</c:f>
              <c:strCache>
                <c:ptCount val="1"/>
                <c:pt idx="0">
                  <c:v>Population Gomorrha</c:v>
                </c:pt>
              </c:strCache>
            </c:strRef>
          </c:tx>
          <c:marker>
            <c:symbol val="none"/>
          </c:marker>
          <c:val>
            <c:numRef>
              <c:f>Tabelle1!$E$82:$E$87</c:f>
              <c:numCache>
                <c:formatCode>General</c:formatCode>
                <c:ptCount val="6"/>
                <c:pt idx="0">
                  <c:v>1000</c:v>
                </c:pt>
                <c:pt idx="1">
                  <c:v>1640</c:v>
                </c:pt>
                <c:pt idx="2">
                  <c:v>2049.6</c:v>
                </c:pt>
                <c:pt idx="3">
                  <c:v>2311.7439999999997</c:v>
                </c:pt>
                <c:pt idx="4">
                  <c:v>1479.5161599999999</c:v>
                </c:pt>
                <c:pt idx="5">
                  <c:v>946.89034240000001</c:v>
                </c:pt>
              </c:numCache>
            </c:numRef>
          </c:val>
        </c:ser>
        <c:ser>
          <c:idx val="1"/>
          <c:order val="1"/>
          <c:tx>
            <c:strRef>
              <c:f>Tabelle1!$F$81</c:f>
              <c:strCache>
                <c:ptCount val="1"/>
                <c:pt idx="0">
                  <c:v>Population Arche Noah</c:v>
                </c:pt>
              </c:strCache>
            </c:strRef>
          </c:tx>
          <c:marker>
            <c:symbol val="none"/>
          </c:marker>
          <c:val>
            <c:numRef>
              <c:f>Tabelle1!$F$82:$F$87</c:f>
              <c:numCache>
                <c:formatCode>General</c:formatCode>
                <c:ptCount val="6"/>
                <c:pt idx="0">
                  <c:v>1000</c:v>
                </c:pt>
                <c:pt idx="1">
                  <c:v>1800</c:v>
                </c:pt>
                <c:pt idx="2">
                  <c:v>2440</c:v>
                </c:pt>
                <c:pt idx="3">
                  <c:v>2952</c:v>
                </c:pt>
                <c:pt idx="4">
                  <c:v>2361.6</c:v>
                </c:pt>
                <c:pt idx="5">
                  <c:v>1889.28</c:v>
                </c:pt>
              </c:numCache>
            </c:numRef>
          </c:val>
        </c:ser>
        <c:marker val="1"/>
        <c:axId val="95130368"/>
        <c:axId val="95132288"/>
      </c:lineChart>
      <c:catAx>
        <c:axId val="95130368"/>
        <c:scaling>
          <c:orientation val="minMax"/>
        </c:scaling>
        <c:axPos val="b"/>
        <c:title>
          <c:tx>
            <c:rich>
              <a:bodyPr/>
              <a:lstStyle/>
              <a:p>
                <a:pPr>
                  <a:defRPr/>
                </a:pPr>
                <a:r>
                  <a:rPr lang="en-US"/>
                  <a:t>Generation</a:t>
                </a:r>
              </a:p>
            </c:rich>
          </c:tx>
          <c:layout/>
        </c:title>
        <c:tickLblPos val="nextTo"/>
        <c:crossAx val="95132288"/>
        <c:crosses val="autoZero"/>
        <c:auto val="1"/>
        <c:lblAlgn val="ctr"/>
        <c:lblOffset val="100"/>
      </c:catAx>
      <c:valAx>
        <c:axId val="95132288"/>
        <c:scaling>
          <c:orientation val="minMax"/>
        </c:scaling>
        <c:axPos val="l"/>
        <c:majorGridlines/>
        <c:title>
          <c:tx>
            <c:rich>
              <a:bodyPr rot="0" vert="wordArtVert"/>
              <a:lstStyle/>
              <a:p>
                <a:pPr>
                  <a:defRPr/>
                </a:pPr>
                <a:r>
                  <a:rPr lang="en-US"/>
                  <a:t>Population</a:t>
                </a:r>
              </a:p>
            </c:rich>
          </c:tx>
          <c:layout/>
        </c:title>
        <c:numFmt formatCode="General" sourceLinked="1"/>
        <c:tickLblPos val="nextTo"/>
        <c:crossAx val="95130368"/>
        <c:crosses val="autoZero"/>
        <c:crossBetween val="between"/>
      </c:valAx>
    </c:plotArea>
    <c:legend>
      <c:legendPos val="r"/>
      <c:layout/>
    </c:legend>
    <c:plotVisOnly val="1"/>
  </c:chart>
  <c:printSettings>
    <c:headerFooter/>
    <c:pageMargins b="0.78740157499999996" l="0.70000000000000007" r="0.70000000000000007" t="0.78740157499999996"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942975</xdr:colOff>
      <xdr:row>62</xdr:row>
      <xdr:rowOff>9525</xdr:rowOff>
    </xdr:from>
    <xdr:to>
      <xdr:col>11</xdr:col>
      <xdr:colOff>419100</xdr:colOff>
      <xdr:row>76</xdr:row>
      <xdr:rowOff>85725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1352550</xdr:colOff>
      <xdr:row>79</xdr:row>
      <xdr:rowOff>66675</xdr:rowOff>
    </xdr:from>
    <xdr:to>
      <xdr:col>11</xdr:col>
      <xdr:colOff>828675</xdr:colOff>
      <xdr:row>93</xdr:row>
      <xdr:rowOff>142875</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S87"/>
  <sheetViews>
    <sheetView tabSelected="1" topLeftCell="C73" workbookViewId="0">
      <selection activeCell="C6" sqref="C6"/>
    </sheetView>
  </sheetViews>
  <sheetFormatPr baseColWidth="10" defaultRowHeight="15"/>
  <cols>
    <col min="1" max="1" width="2.85546875" customWidth="1"/>
    <col min="2" max="2" width="45" customWidth="1"/>
    <col min="3" max="3" width="16.7109375" customWidth="1"/>
    <col min="4" max="4" width="15" customWidth="1"/>
    <col min="5" max="5" width="12" customWidth="1"/>
    <col min="7" max="7" width="22.5703125" customWidth="1"/>
    <col min="9" max="9" width="17" customWidth="1"/>
    <col min="11" max="11" width="14" customWidth="1"/>
    <col min="12" max="12" width="15.28515625" customWidth="1"/>
  </cols>
  <sheetData>
    <row r="2" spans="2:19">
      <c r="F2" s="22" t="s">
        <v>59</v>
      </c>
    </row>
    <row r="3" spans="2:19">
      <c r="E3" s="8"/>
      <c r="F3" s="23"/>
    </row>
    <row r="4" spans="2:19">
      <c r="B4" s="2" t="s">
        <v>0</v>
      </c>
      <c r="C4" s="7">
        <v>1000</v>
      </c>
      <c r="D4" s="31" t="s">
        <v>77</v>
      </c>
      <c r="E4" s="9"/>
      <c r="F4" s="9"/>
      <c r="G4" s="10"/>
      <c r="H4" s="11"/>
    </row>
    <row r="5" spans="2:19">
      <c r="B5" s="2" t="s">
        <v>71</v>
      </c>
      <c r="C5" s="7">
        <v>20</v>
      </c>
      <c r="D5" s="32"/>
      <c r="E5" s="24" t="s">
        <v>60</v>
      </c>
      <c r="F5" s="15" t="s">
        <v>63</v>
      </c>
      <c r="G5" s="27" t="s">
        <v>62</v>
      </c>
      <c r="H5" s="12"/>
    </row>
    <row r="6" spans="2:19">
      <c r="B6" s="2" t="s">
        <v>1</v>
      </c>
      <c r="C6" s="7">
        <v>1.6</v>
      </c>
      <c r="D6" s="32"/>
      <c r="E6" s="25"/>
      <c r="F6" s="15" t="s">
        <v>64</v>
      </c>
      <c r="G6" s="28"/>
      <c r="H6" s="26" t="s">
        <v>61</v>
      </c>
    </row>
    <row r="7" spans="2:19">
      <c r="B7" s="19" t="s">
        <v>81</v>
      </c>
      <c r="D7" s="32"/>
      <c r="E7" s="9"/>
      <c r="F7" s="9"/>
      <c r="G7" s="9"/>
      <c r="H7" s="26"/>
    </row>
    <row r="8" spans="2:19">
      <c r="B8" s="19" t="s">
        <v>82</v>
      </c>
      <c r="D8" s="32"/>
      <c r="E8" s="13"/>
      <c r="F8" s="13"/>
      <c r="G8" s="13"/>
      <c r="H8" s="14"/>
    </row>
    <row r="9" spans="2:19">
      <c r="E9" s="6"/>
      <c r="F9" s="6"/>
      <c r="G9" s="6"/>
      <c r="H9" s="6"/>
      <c r="I9" s="29" t="s">
        <v>72</v>
      </c>
      <c r="J9" s="30"/>
      <c r="K9" s="30"/>
      <c r="L9" s="29" t="s">
        <v>66</v>
      </c>
      <c r="M9" s="29"/>
      <c r="O9" s="30" t="s">
        <v>68</v>
      </c>
      <c r="P9" s="30"/>
      <c r="Q9" s="30"/>
      <c r="R9" s="30"/>
      <c r="S9" s="30"/>
    </row>
    <row r="10" spans="2:19">
      <c r="I10" s="30"/>
      <c r="J10" s="30"/>
      <c r="K10" s="30"/>
      <c r="L10" s="29"/>
      <c r="M10" s="29"/>
      <c r="O10" s="30"/>
      <c r="P10" s="30"/>
      <c r="Q10" s="30"/>
      <c r="R10" s="30"/>
      <c r="S10" s="30"/>
    </row>
    <row r="11" spans="2:19">
      <c r="B11" t="s">
        <v>67</v>
      </c>
      <c r="D11" s="1" t="s">
        <v>69</v>
      </c>
      <c r="E11" s="1" t="s">
        <v>70</v>
      </c>
      <c r="I11" s="30"/>
      <c r="J11" s="30"/>
      <c r="K11" s="30"/>
      <c r="L11" s="29"/>
      <c r="M11" s="29"/>
      <c r="O11" s="30"/>
      <c r="P11" s="30"/>
      <c r="Q11" s="30"/>
      <c r="R11" s="30"/>
      <c r="S11" s="30"/>
    </row>
    <row r="12" spans="2:19">
      <c r="B12" t="s">
        <v>9</v>
      </c>
      <c r="C12" s="1" t="s">
        <v>6</v>
      </c>
      <c r="D12">
        <f>- C5</f>
        <v>-20</v>
      </c>
      <c r="E12" t="s">
        <v>2</v>
      </c>
      <c r="F12" s="1" t="s">
        <v>3</v>
      </c>
      <c r="G12" s="1" t="s">
        <v>4</v>
      </c>
      <c r="H12" t="s">
        <v>5</v>
      </c>
      <c r="I12" t="s">
        <v>74</v>
      </c>
      <c r="J12" s="1" t="s">
        <v>73</v>
      </c>
      <c r="K12" s="1" t="s">
        <v>7</v>
      </c>
      <c r="L12" t="s">
        <v>75</v>
      </c>
      <c r="M12" t="s">
        <v>8</v>
      </c>
      <c r="O12" s="18" t="s">
        <v>73</v>
      </c>
      <c r="P12" s="16" t="s">
        <v>64</v>
      </c>
      <c r="Q12" s="17" t="s">
        <v>65</v>
      </c>
    </row>
    <row r="13" spans="2:19">
      <c r="B13" t="s">
        <v>10</v>
      </c>
      <c r="C13" s="1">
        <v>1</v>
      </c>
      <c r="D13" s="1">
        <f t="shared" ref="D13:D52" si="0">G13*$C$5/100</f>
        <v>100</v>
      </c>
      <c r="E13" s="1">
        <f t="shared" ref="E13:E52" si="1">F13*$C$5/100</f>
        <v>100</v>
      </c>
      <c r="F13" s="1">
        <f>C4/2</f>
        <v>500</v>
      </c>
      <c r="G13" s="1">
        <f>C4/2</f>
        <v>500</v>
      </c>
      <c r="H13" s="1">
        <f>F13+G13-E13-D13</f>
        <v>800</v>
      </c>
      <c r="I13" s="5">
        <f>F13-E13</f>
        <v>400</v>
      </c>
      <c r="J13" s="4">
        <f>D13+E13</f>
        <v>200</v>
      </c>
      <c r="K13" s="3">
        <f t="shared" ref="K13:K52" si="2">$C$6*I13</f>
        <v>640</v>
      </c>
      <c r="L13" s="2">
        <f>(C4/2)*C6</f>
        <v>800</v>
      </c>
      <c r="M13" s="6">
        <f>L13/2</f>
        <v>400</v>
      </c>
      <c r="N13" s="20"/>
      <c r="O13" s="18">
        <f>J13</f>
        <v>200</v>
      </c>
      <c r="P13" s="3">
        <f>K13+$C$4</f>
        <v>1640</v>
      </c>
      <c r="Q13" s="2">
        <f>L13+$C$4</f>
        <v>1800</v>
      </c>
    </row>
    <row r="14" spans="2:19">
      <c r="B14" t="s">
        <v>11</v>
      </c>
      <c r="C14" s="1">
        <v>2</v>
      </c>
      <c r="D14" s="1">
        <f t="shared" si="0"/>
        <v>64</v>
      </c>
      <c r="E14" s="1">
        <f t="shared" si="1"/>
        <v>64</v>
      </c>
      <c r="F14" s="1">
        <f>K13/2</f>
        <v>320</v>
      </c>
      <c r="G14" s="1">
        <f>K13/2</f>
        <v>320</v>
      </c>
      <c r="H14" s="1">
        <f>F14+G14-E14-D14</f>
        <v>512</v>
      </c>
      <c r="I14" s="5">
        <f>F14-E14</f>
        <v>256</v>
      </c>
      <c r="J14" s="4">
        <f>D14+E14</f>
        <v>128</v>
      </c>
      <c r="K14" s="3">
        <f t="shared" si="2"/>
        <v>409.6</v>
      </c>
      <c r="L14" s="2">
        <f t="shared" ref="L14:L52" si="3">(L13/2)*$C$6</f>
        <v>640</v>
      </c>
      <c r="M14" s="6">
        <f t="shared" ref="M14:M52" si="4">L14/2</f>
        <v>320</v>
      </c>
      <c r="N14" s="20"/>
      <c r="O14" s="18">
        <f>SUM(J13:J14)</f>
        <v>328</v>
      </c>
      <c r="P14" s="3">
        <f>SUM(K13:K14)+$C$4</f>
        <v>2049.6</v>
      </c>
      <c r="Q14" s="2">
        <f>SUM(L13:L14)+$C$4</f>
        <v>2440</v>
      </c>
    </row>
    <row r="15" spans="2:19">
      <c r="B15" t="s">
        <v>12</v>
      </c>
      <c r="C15" s="1">
        <v>3</v>
      </c>
      <c r="D15" s="1">
        <f t="shared" si="0"/>
        <v>40.96</v>
      </c>
      <c r="E15" s="1">
        <f t="shared" si="1"/>
        <v>40.96</v>
      </c>
      <c r="F15" s="1">
        <f>K14/2</f>
        <v>204.8</v>
      </c>
      <c r="G15" s="1">
        <f>K14/2</f>
        <v>204.8</v>
      </c>
      <c r="H15" s="1">
        <f>F15+G15-E15-D15</f>
        <v>327.68000000000006</v>
      </c>
      <c r="I15" s="5">
        <f>F15-E15</f>
        <v>163.84</v>
      </c>
      <c r="J15" s="4">
        <f>D15+E15</f>
        <v>81.92</v>
      </c>
      <c r="K15" s="3">
        <f t="shared" si="2"/>
        <v>262.14400000000001</v>
      </c>
      <c r="L15" s="2">
        <f t="shared" si="3"/>
        <v>512</v>
      </c>
      <c r="M15" s="6">
        <f t="shared" si="4"/>
        <v>256</v>
      </c>
      <c r="N15" s="20"/>
      <c r="O15" s="18">
        <f>SUM(J13:J15)</f>
        <v>409.92</v>
      </c>
      <c r="P15" s="3">
        <f>SUM(K13:K15)+$C$4</f>
        <v>2311.7439999999997</v>
      </c>
      <c r="Q15" s="2">
        <f>SUM(L13:L15)+$C$4</f>
        <v>2952</v>
      </c>
    </row>
    <row r="16" spans="2:19">
      <c r="B16" t="s">
        <v>13</v>
      </c>
      <c r="C16" s="1">
        <v>4</v>
      </c>
      <c r="D16" s="1">
        <f t="shared" si="0"/>
        <v>26.214400000000001</v>
      </c>
      <c r="E16" s="1">
        <f t="shared" si="1"/>
        <v>26.214400000000001</v>
      </c>
      <c r="F16" s="1">
        <f>K15/2</f>
        <v>131.072</v>
      </c>
      <c r="G16" s="1">
        <f>K15/2</f>
        <v>131.072</v>
      </c>
      <c r="H16" s="1">
        <f>F16+G16-E16-D16</f>
        <v>209.71519999999998</v>
      </c>
      <c r="I16" s="5">
        <f>F16-E16</f>
        <v>104.85760000000001</v>
      </c>
      <c r="J16" s="4">
        <f>D16+E16</f>
        <v>52.428800000000003</v>
      </c>
      <c r="K16" s="3">
        <f t="shared" si="2"/>
        <v>167.77216000000001</v>
      </c>
      <c r="L16" s="2">
        <f t="shared" si="3"/>
        <v>409.6</v>
      </c>
      <c r="M16" s="6">
        <f t="shared" si="4"/>
        <v>204.8</v>
      </c>
      <c r="N16" s="20"/>
      <c r="O16" s="18">
        <f>SUM(J13:J16)</f>
        <v>462.34880000000004</v>
      </c>
      <c r="P16" s="3">
        <f>SUM(K13:K16)</f>
        <v>1479.5161599999999</v>
      </c>
      <c r="Q16" s="2">
        <f>SUM(L13:L16)</f>
        <v>2361.6</v>
      </c>
    </row>
    <row r="17" spans="2:17">
      <c r="B17" t="s">
        <v>14</v>
      </c>
      <c r="C17" s="1">
        <v>5</v>
      </c>
      <c r="D17" s="1">
        <f t="shared" si="0"/>
        <v>16.777215999999999</v>
      </c>
      <c r="E17" s="1">
        <f t="shared" si="1"/>
        <v>16.777215999999999</v>
      </c>
      <c r="F17" s="1">
        <f>K16/2</f>
        <v>83.886080000000007</v>
      </c>
      <c r="G17" s="1">
        <f>K16/2</f>
        <v>83.886080000000007</v>
      </c>
      <c r="H17" s="1">
        <f>F17+G17-E17-D17</f>
        <v>134.21772799999999</v>
      </c>
      <c r="I17" s="5">
        <f>F17-E17</f>
        <v>67.108864000000011</v>
      </c>
      <c r="J17" s="4">
        <f>D17+E17</f>
        <v>33.554431999999998</v>
      </c>
      <c r="K17" s="3">
        <f t="shared" si="2"/>
        <v>107.37418240000002</v>
      </c>
      <c r="L17" s="2">
        <f t="shared" si="3"/>
        <v>327.68000000000006</v>
      </c>
      <c r="M17" s="6">
        <f t="shared" si="4"/>
        <v>163.84000000000003</v>
      </c>
      <c r="N17" s="20"/>
      <c r="O17" s="18">
        <f t="shared" ref="O17:Q17" si="5">SUM(J14:J17)</f>
        <v>295.90323200000006</v>
      </c>
      <c r="P17" s="3">
        <f t="shared" si="5"/>
        <v>946.89034240000001</v>
      </c>
      <c r="Q17" s="2">
        <f t="shared" si="5"/>
        <v>1889.28</v>
      </c>
    </row>
    <row r="18" spans="2:17">
      <c r="B18" t="s">
        <v>15</v>
      </c>
      <c r="C18" s="1">
        <v>6</v>
      </c>
      <c r="D18" s="1">
        <f t="shared" si="0"/>
        <v>10.737418240000002</v>
      </c>
      <c r="E18" s="1">
        <f t="shared" si="1"/>
        <v>10.737418240000002</v>
      </c>
      <c r="F18" s="1">
        <f t="shared" ref="F18:F20" si="6">K17/2</f>
        <v>53.687091200000012</v>
      </c>
      <c r="G18" s="1">
        <f t="shared" ref="G18:G20" si="7">K17/2</f>
        <v>53.687091200000012</v>
      </c>
      <c r="H18" s="1">
        <f t="shared" ref="H18:H20" si="8">F18+G18-E18-D18</f>
        <v>85.89934592000003</v>
      </c>
      <c r="I18" s="5">
        <f t="shared" ref="I18:I20" si="9">F18-E18</f>
        <v>42.949672960000008</v>
      </c>
      <c r="J18" s="4">
        <f t="shared" ref="J18:J20" si="10">D18+E18</f>
        <v>21.474836480000004</v>
      </c>
      <c r="K18" s="3">
        <f t="shared" si="2"/>
        <v>68.719476736000018</v>
      </c>
      <c r="L18" s="2">
        <f t="shared" si="3"/>
        <v>262.14400000000006</v>
      </c>
      <c r="M18" s="6">
        <f t="shared" si="4"/>
        <v>131.07200000000003</v>
      </c>
      <c r="N18" s="20"/>
      <c r="O18" s="18">
        <f t="shared" ref="O18:Q18" si="11">SUM(J15:J18)</f>
        <v>189.37806848</v>
      </c>
      <c r="P18" s="3">
        <f t="shared" si="11"/>
        <v>606.00981913600003</v>
      </c>
      <c r="Q18" s="2">
        <f t="shared" si="11"/>
        <v>1511.4240000000002</v>
      </c>
    </row>
    <row r="19" spans="2:17">
      <c r="B19" t="s">
        <v>16</v>
      </c>
      <c r="C19" s="1">
        <v>7</v>
      </c>
      <c r="D19" s="1">
        <f t="shared" si="0"/>
        <v>6.871947673600002</v>
      </c>
      <c r="E19" s="1">
        <f t="shared" si="1"/>
        <v>6.871947673600002</v>
      </c>
      <c r="F19" s="1">
        <f t="shared" si="6"/>
        <v>34.359738368000009</v>
      </c>
      <c r="G19" s="1">
        <f t="shared" si="7"/>
        <v>34.359738368000009</v>
      </c>
      <c r="H19" s="1">
        <f t="shared" si="8"/>
        <v>54.975581388800009</v>
      </c>
      <c r="I19" s="5">
        <f t="shared" si="9"/>
        <v>27.487790694400008</v>
      </c>
      <c r="J19" s="4">
        <f t="shared" si="10"/>
        <v>13.743895347200004</v>
      </c>
      <c r="K19" s="3">
        <f t="shared" si="2"/>
        <v>43.980465111040019</v>
      </c>
      <c r="L19" s="2">
        <f t="shared" si="3"/>
        <v>209.71520000000007</v>
      </c>
      <c r="M19" s="6">
        <f t="shared" si="4"/>
        <v>104.85760000000003</v>
      </c>
      <c r="N19" s="20"/>
      <c r="O19" s="18">
        <f t="shared" ref="O19:Q19" si="12">SUM(J16:J19)</f>
        <v>121.20196382720002</v>
      </c>
      <c r="P19" s="3">
        <f t="shared" si="12"/>
        <v>387.84628424704005</v>
      </c>
      <c r="Q19" s="2">
        <f t="shared" si="12"/>
        <v>1209.1392000000003</v>
      </c>
    </row>
    <row r="20" spans="2:17">
      <c r="B20" t="s">
        <v>17</v>
      </c>
      <c r="C20" s="1">
        <v>8</v>
      </c>
      <c r="D20" s="1">
        <f t="shared" si="0"/>
        <v>4.3980465111040017</v>
      </c>
      <c r="E20" s="1">
        <f t="shared" si="1"/>
        <v>4.3980465111040017</v>
      </c>
      <c r="F20" s="1">
        <f t="shared" si="6"/>
        <v>21.990232555520009</v>
      </c>
      <c r="G20" s="1">
        <f t="shared" si="7"/>
        <v>21.990232555520009</v>
      </c>
      <c r="H20" s="1">
        <f t="shared" si="8"/>
        <v>35.184372088832021</v>
      </c>
      <c r="I20" s="5">
        <f t="shared" si="9"/>
        <v>17.592186044416007</v>
      </c>
      <c r="J20" s="4">
        <f t="shared" si="10"/>
        <v>8.7960930222080034</v>
      </c>
      <c r="K20" s="3">
        <f t="shared" si="2"/>
        <v>28.147497671065612</v>
      </c>
      <c r="L20" s="2">
        <f t="shared" si="3"/>
        <v>167.77216000000007</v>
      </c>
      <c r="M20" s="6">
        <f t="shared" si="4"/>
        <v>83.886080000000035</v>
      </c>
      <c r="N20" s="20"/>
      <c r="O20" s="18">
        <f t="shared" ref="O20:Q20" si="13">SUM(J17:J20)</f>
        <v>77.569256849408006</v>
      </c>
      <c r="P20" s="3">
        <f t="shared" si="13"/>
        <v>248.22162191810568</v>
      </c>
      <c r="Q20" s="2">
        <f t="shared" si="13"/>
        <v>967.31136000000026</v>
      </c>
    </row>
    <row r="21" spans="2:17">
      <c r="B21" t="s">
        <v>18</v>
      </c>
      <c r="C21" s="1">
        <v>9</v>
      </c>
      <c r="D21" s="1">
        <f t="shared" si="0"/>
        <v>2.8147497671065609</v>
      </c>
      <c r="E21" s="1">
        <f t="shared" si="1"/>
        <v>2.8147497671065609</v>
      </c>
      <c r="F21" s="1">
        <f t="shared" ref="F21:F40" si="14">K20/2</f>
        <v>14.073748835532806</v>
      </c>
      <c r="G21" s="1">
        <f t="shared" ref="G21:G40" si="15">K20/2</f>
        <v>14.073748835532806</v>
      </c>
      <c r="H21" s="1">
        <f t="shared" ref="H21:H40" si="16">F21+G21-E21-D21</f>
        <v>22.517998136852487</v>
      </c>
      <c r="I21" s="5">
        <f t="shared" ref="I21:I40" si="17">F21-E21</f>
        <v>11.258999068426245</v>
      </c>
      <c r="J21" s="4">
        <f t="shared" ref="J21:J40" si="18">D21+E21</f>
        <v>5.6294995342131218</v>
      </c>
      <c r="K21" s="3">
        <f t="shared" si="2"/>
        <v>18.014398509481993</v>
      </c>
      <c r="L21" s="2">
        <f t="shared" si="3"/>
        <v>134.21772800000005</v>
      </c>
      <c r="M21" s="6">
        <f t="shared" si="4"/>
        <v>67.108864000000025</v>
      </c>
      <c r="N21" s="20"/>
      <c r="O21" s="18">
        <f t="shared" ref="O21:Q21" si="19">SUM(J18:J21)</f>
        <v>49.644324383621139</v>
      </c>
      <c r="P21" s="3">
        <f t="shared" si="19"/>
        <v>158.86183802758765</v>
      </c>
      <c r="Q21" s="2">
        <f t="shared" si="19"/>
        <v>773.84908800000028</v>
      </c>
    </row>
    <row r="22" spans="2:17">
      <c r="B22" t="s">
        <v>19</v>
      </c>
      <c r="C22" s="1">
        <v>10</v>
      </c>
      <c r="D22" s="1">
        <f t="shared" si="0"/>
        <v>1.8014398509481993</v>
      </c>
      <c r="E22" s="1">
        <f t="shared" si="1"/>
        <v>1.8014398509481993</v>
      </c>
      <c r="F22" s="1">
        <f t="shared" si="14"/>
        <v>9.0071992547409963</v>
      </c>
      <c r="G22" s="1">
        <f t="shared" si="15"/>
        <v>9.0071992547409963</v>
      </c>
      <c r="H22" s="1">
        <f t="shared" si="16"/>
        <v>14.411518807585594</v>
      </c>
      <c r="I22" s="5">
        <f t="shared" si="17"/>
        <v>7.205759403792797</v>
      </c>
      <c r="J22" s="4">
        <f t="shared" si="18"/>
        <v>3.6028797018963985</v>
      </c>
      <c r="K22" s="3">
        <f t="shared" si="2"/>
        <v>11.529215046068476</v>
      </c>
      <c r="L22" s="2">
        <f t="shared" si="3"/>
        <v>107.37418240000005</v>
      </c>
      <c r="M22" s="6">
        <f t="shared" si="4"/>
        <v>53.687091200000026</v>
      </c>
      <c r="N22" s="20"/>
      <c r="O22" s="18">
        <f t="shared" ref="O22:Q22" si="20">SUM(J19:J22)</f>
        <v>31.772367605517527</v>
      </c>
      <c r="P22" s="3">
        <f t="shared" si="20"/>
        <v>101.67157633765609</v>
      </c>
      <c r="Q22" s="2">
        <f t="shared" si="20"/>
        <v>619.07927040000027</v>
      </c>
    </row>
    <row r="23" spans="2:17">
      <c r="B23" t="s">
        <v>20</v>
      </c>
      <c r="C23" s="1">
        <v>11</v>
      </c>
      <c r="D23" s="1">
        <f t="shared" si="0"/>
        <v>1.1529215046068475</v>
      </c>
      <c r="E23" s="1">
        <f t="shared" si="1"/>
        <v>1.1529215046068475</v>
      </c>
      <c r="F23" s="1">
        <f t="shared" si="14"/>
        <v>5.764607523034238</v>
      </c>
      <c r="G23" s="1">
        <f t="shared" si="15"/>
        <v>5.764607523034238</v>
      </c>
      <c r="H23" s="1">
        <f t="shared" si="16"/>
        <v>9.22337203685478</v>
      </c>
      <c r="I23" s="5">
        <f t="shared" si="17"/>
        <v>4.61168601842739</v>
      </c>
      <c r="J23" s="4">
        <f t="shared" si="18"/>
        <v>2.305843009213695</v>
      </c>
      <c r="K23" s="3">
        <f t="shared" si="2"/>
        <v>7.378697629483824</v>
      </c>
      <c r="L23" s="2">
        <f t="shared" si="3"/>
        <v>85.899345920000044</v>
      </c>
      <c r="M23" s="6">
        <f t="shared" si="4"/>
        <v>42.949672960000022</v>
      </c>
      <c r="N23" s="20"/>
      <c r="O23" s="18">
        <f t="shared" ref="O23:Q23" si="21">SUM(J20:J23)</f>
        <v>20.33431526753122</v>
      </c>
      <c r="P23" s="3">
        <f t="shared" si="21"/>
        <v>65.069808856099897</v>
      </c>
      <c r="Q23" s="2">
        <f t="shared" si="21"/>
        <v>495.2634163200002</v>
      </c>
    </row>
    <row r="24" spans="2:17">
      <c r="B24" t="s">
        <v>21</v>
      </c>
      <c r="C24" s="1">
        <v>12</v>
      </c>
      <c r="D24" s="1">
        <f t="shared" si="0"/>
        <v>0.73786976294838236</v>
      </c>
      <c r="E24" s="1">
        <f t="shared" si="1"/>
        <v>0.73786976294838236</v>
      </c>
      <c r="F24" s="1">
        <f t="shared" si="14"/>
        <v>3.689348814741912</v>
      </c>
      <c r="G24" s="1">
        <f t="shared" si="15"/>
        <v>3.689348814741912</v>
      </c>
      <c r="H24" s="1">
        <f t="shared" si="16"/>
        <v>5.9029581035870589</v>
      </c>
      <c r="I24" s="5">
        <f t="shared" si="17"/>
        <v>2.9514790517935294</v>
      </c>
      <c r="J24" s="4">
        <f t="shared" si="18"/>
        <v>1.4757395258967647</v>
      </c>
      <c r="K24" s="3">
        <f t="shared" si="2"/>
        <v>4.7223664828696474</v>
      </c>
      <c r="L24" s="2">
        <f t="shared" si="3"/>
        <v>68.719476736000033</v>
      </c>
      <c r="M24" s="6">
        <f t="shared" si="4"/>
        <v>34.359738368000016</v>
      </c>
      <c r="N24" s="20"/>
      <c r="O24" s="18">
        <f t="shared" ref="O24:Q24" si="22">SUM(J21:J24)</f>
        <v>13.01396177121998</v>
      </c>
      <c r="P24" s="3">
        <f t="shared" si="22"/>
        <v>41.644677667903935</v>
      </c>
      <c r="Q24" s="2">
        <f t="shared" si="22"/>
        <v>396.21073305600021</v>
      </c>
    </row>
    <row r="25" spans="2:17">
      <c r="B25" t="s">
        <v>22</v>
      </c>
      <c r="C25" s="1">
        <v>13</v>
      </c>
      <c r="D25" s="1">
        <f t="shared" si="0"/>
        <v>0.47223664828696471</v>
      </c>
      <c r="E25" s="1">
        <f t="shared" si="1"/>
        <v>0.47223664828696471</v>
      </c>
      <c r="F25" s="1">
        <f t="shared" si="14"/>
        <v>2.3611832414348237</v>
      </c>
      <c r="G25" s="1">
        <f t="shared" si="15"/>
        <v>2.3611832414348237</v>
      </c>
      <c r="H25" s="1">
        <f t="shared" si="16"/>
        <v>3.7778931862957177</v>
      </c>
      <c r="I25" s="5">
        <f t="shared" si="17"/>
        <v>1.8889465931478591</v>
      </c>
      <c r="J25" s="4">
        <f t="shared" si="18"/>
        <v>0.94447329657392942</v>
      </c>
      <c r="K25" s="3">
        <f t="shared" si="2"/>
        <v>3.0223145490365746</v>
      </c>
      <c r="L25" s="2">
        <f t="shared" si="3"/>
        <v>54.97558138880003</v>
      </c>
      <c r="M25" s="6">
        <f t="shared" si="4"/>
        <v>27.487790694400015</v>
      </c>
      <c r="N25" s="20"/>
      <c r="O25" s="18">
        <f t="shared" ref="O25:Q25" si="23">SUM(J22:J25)</f>
        <v>8.328935533580788</v>
      </c>
      <c r="P25" s="3">
        <f t="shared" si="23"/>
        <v>26.652593707458525</v>
      </c>
      <c r="Q25" s="2">
        <f t="shared" si="23"/>
        <v>316.96858644480017</v>
      </c>
    </row>
    <row r="26" spans="2:17">
      <c r="B26" t="s">
        <v>23</v>
      </c>
      <c r="C26" s="1">
        <v>14</v>
      </c>
      <c r="D26" s="1">
        <f t="shared" si="0"/>
        <v>0.30223145490365744</v>
      </c>
      <c r="E26" s="1">
        <f t="shared" si="1"/>
        <v>0.30223145490365744</v>
      </c>
      <c r="F26" s="1">
        <f t="shared" si="14"/>
        <v>1.5111572745182873</v>
      </c>
      <c r="G26" s="1">
        <f t="shared" si="15"/>
        <v>1.5111572745182873</v>
      </c>
      <c r="H26" s="1">
        <f t="shared" si="16"/>
        <v>2.4178516392292599</v>
      </c>
      <c r="I26" s="5">
        <f t="shared" si="17"/>
        <v>1.2089258196146297</v>
      </c>
      <c r="J26" s="4">
        <f t="shared" si="18"/>
        <v>0.60446290980731487</v>
      </c>
      <c r="K26" s="3">
        <f t="shared" si="2"/>
        <v>1.9342813113834076</v>
      </c>
      <c r="L26" s="2">
        <f t="shared" si="3"/>
        <v>43.980465111040026</v>
      </c>
      <c r="M26" s="6">
        <f t="shared" si="4"/>
        <v>21.990232555520013</v>
      </c>
      <c r="N26" s="20"/>
      <c r="O26" s="18">
        <f t="shared" ref="O26:Q26" si="24">SUM(J23:J26)</f>
        <v>5.3305187414917041</v>
      </c>
      <c r="P26" s="3">
        <f t="shared" si="24"/>
        <v>17.057659972773454</v>
      </c>
      <c r="Q26" s="2">
        <f t="shared" si="24"/>
        <v>253.57486915584013</v>
      </c>
    </row>
    <row r="27" spans="2:17">
      <c r="B27" t="s">
        <v>24</v>
      </c>
      <c r="C27" s="1">
        <v>15</v>
      </c>
      <c r="D27" s="1">
        <f t="shared" si="0"/>
        <v>0.19342813113834076</v>
      </c>
      <c r="E27" s="1">
        <f t="shared" si="1"/>
        <v>0.19342813113834076</v>
      </c>
      <c r="F27" s="1">
        <f t="shared" si="14"/>
        <v>0.96714065569170382</v>
      </c>
      <c r="G27" s="1">
        <f t="shared" si="15"/>
        <v>0.96714065569170382</v>
      </c>
      <c r="H27" s="1">
        <f t="shared" si="16"/>
        <v>1.5474250491067261</v>
      </c>
      <c r="I27" s="5">
        <f t="shared" si="17"/>
        <v>0.77371252455336303</v>
      </c>
      <c r="J27" s="4">
        <f t="shared" si="18"/>
        <v>0.38685626227668152</v>
      </c>
      <c r="K27" s="3">
        <f t="shared" si="2"/>
        <v>1.237940039285381</v>
      </c>
      <c r="L27" s="2">
        <f t="shared" si="3"/>
        <v>35.184372088832021</v>
      </c>
      <c r="M27" s="6">
        <f t="shared" si="4"/>
        <v>17.59218604441601</v>
      </c>
      <c r="N27" s="20"/>
      <c r="O27" s="18">
        <f t="shared" ref="O27:Q27" si="25">SUM(J24:J27)</f>
        <v>3.4115319945546907</v>
      </c>
      <c r="P27" s="3">
        <f t="shared" si="25"/>
        <v>10.91690238257501</v>
      </c>
      <c r="Q27" s="2">
        <f t="shared" si="25"/>
        <v>202.8598953246721</v>
      </c>
    </row>
    <row r="28" spans="2:17">
      <c r="B28" t="s">
        <v>25</v>
      </c>
      <c r="C28" s="1">
        <v>16</v>
      </c>
      <c r="D28" s="1">
        <f t="shared" si="0"/>
        <v>0.12379400392853811</v>
      </c>
      <c r="E28" s="1">
        <f t="shared" si="1"/>
        <v>0.12379400392853811</v>
      </c>
      <c r="F28" s="1">
        <f t="shared" si="14"/>
        <v>0.61897001964269049</v>
      </c>
      <c r="G28" s="1">
        <f t="shared" si="15"/>
        <v>0.61897001964269049</v>
      </c>
      <c r="H28" s="1">
        <f t="shared" si="16"/>
        <v>0.99035203142830475</v>
      </c>
      <c r="I28" s="5">
        <f t="shared" si="17"/>
        <v>0.49517601571415237</v>
      </c>
      <c r="J28" s="4">
        <f t="shared" si="18"/>
        <v>0.24758800785707621</v>
      </c>
      <c r="K28" s="3">
        <f t="shared" si="2"/>
        <v>0.79228162514264389</v>
      </c>
      <c r="L28" s="2">
        <f t="shared" si="3"/>
        <v>28.147497671065619</v>
      </c>
      <c r="M28" s="6">
        <f t="shared" si="4"/>
        <v>14.073748835532809</v>
      </c>
      <c r="N28" s="20"/>
      <c r="O28" s="18">
        <f t="shared" ref="O28:Q28" si="26">SUM(J25:J28)</f>
        <v>2.1833804765150022</v>
      </c>
      <c r="P28" s="3">
        <f t="shared" si="26"/>
        <v>6.9868175248480071</v>
      </c>
      <c r="Q28" s="2">
        <f t="shared" si="26"/>
        <v>162.2879162597377</v>
      </c>
    </row>
    <row r="29" spans="2:17">
      <c r="B29" t="s">
        <v>26</v>
      </c>
      <c r="C29" s="1">
        <v>17</v>
      </c>
      <c r="D29" s="1">
        <f t="shared" si="0"/>
        <v>7.9228162514264386E-2</v>
      </c>
      <c r="E29" s="1">
        <f t="shared" si="1"/>
        <v>7.9228162514264386E-2</v>
      </c>
      <c r="F29" s="1">
        <f t="shared" si="14"/>
        <v>0.39614081257132194</v>
      </c>
      <c r="G29" s="1">
        <f t="shared" si="15"/>
        <v>0.39614081257132194</v>
      </c>
      <c r="H29" s="1">
        <f t="shared" si="16"/>
        <v>0.6338253001141152</v>
      </c>
      <c r="I29" s="5">
        <f t="shared" si="17"/>
        <v>0.31691265005705754</v>
      </c>
      <c r="J29" s="4">
        <f t="shared" si="18"/>
        <v>0.15845632502852877</v>
      </c>
      <c r="K29" s="3">
        <f t="shared" si="2"/>
        <v>0.50706024009129214</v>
      </c>
      <c r="L29" s="2">
        <f t="shared" si="3"/>
        <v>22.517998136852498</v>
      </c>
      <c r="M29" s="6">
        <f t="shared" si="4"/>
        <v>11.258999068426249</v>
      </c>
      <c r="N29" s="20"/>
      <c r="O29" s="18">
        <f t="shared" ref="O29:Q29" si="27">SUM(J26:J29)</f>
        <v>1.3973635049696014</v>
      </c>
      <c r="P29" s="3">
        <f t="shared" si="27"/>
        <v>4.4715632159027248</v>
      </c>
      <c r="Q29" s="2">
        <f t="shared" si="27"/>
        <v>129.83033300779016</v>
      </c>
    </row>
    <row r="30" spans="2:17">
      <c r="B30" t="s">
        <v>27</v>
      </c>
      <c r="C30" s="1">
        <v>18</v>
      </c>
      <c r="D30" s="1">
        <f t="shared" si="0"/>
        <v>5.0706024009129214E-2</v>
      </c>
      <c r="E30" s="1">
        <f t="shared" si="1"/>
        <v>5.0706024009129214E-2</v>
      </c>
      <c r="F30" s="1">
        <f t="shared" si="14"/>
        <v>0.25353012004564607</v>
      </c>
      <c r="G30" s="1">
        <f t="shared" si="15"/>
        <v>0.25353012004564607</v>
      </c>
      <c r="H30" s="1">
        <f t="shared" si="16"/>
        <v>0.40564819207303371</v>
      </c>
      <c r="I30" s="5">
        <f t="shared" si="17"/>
        <v>0.20282409603651685</v>
      </c>
      <c r="J30" s="4">
        <f t="shared" si="18"/>
        <v>0.10141204801825843</v>
      </c>
      <c r="K30" s="3">
        <f t="shared" si="2"/>
        <v>0.32451855365842697</v>
      </c>
      <c r="L30" s="2">
        <f t="shared" si="3"/>
        <v>18.014398509482</v>
      </c>
      <c r="M30" s="6">
        <f t="shared" si="4"/>
        <v>9.0071992547409998</v>
      </c>
      <c r="N30" s="20"/>
      <c r="O30" s="18">
        <f t="shared" ref="O30:Q30" si="28">SUM(J27:J30)</f>
        <v>0.89431264318054493</v>
      </c>
      <c r="P30" s="3">
        <f t="shared" si="28"/>
        <v>2.8618004581777439</v>
      </c>
      <c r="Q30" s="2">
        <f t="shared" si="28"/>
        <v>103.86426640623213</v>
      </c>
    </row>
    <row r="31" spans="2:17">
      <c r="B31" t="s">
        <v>28</v>
      </c>
      <c r="C31" s="1">
        <v>19</v>
      </c>
      <c r="D31" s="1">
        <f t="shared" si="0"/>
        <v>3.2451855365842698E-2</v>
      </c>
      <c r="E31" s="1">
        <f t="shared" si="1"/>
        <v>3.2451855365842698E-2</v>
      </c>
      <c r="F31" s="1">
        <f t="shared" si="14"/>
        <v>0.16225927682921348</v>
      </c>
      <c r="G31" s="1">
        <f t="shared" si="15"/>
        <v>0.16225927682921348</v>
      </c>
      <c r="H31" s="1">
        <f t="shared" si="16"/>
        <v>0.25961484292674153</v>
      </c>
      <c r="I31" s="5">
        <f t="shared" si="17"/>
        <v>0.12980742146337079</v>
      </c>
      <c r="J31" s="4">
        <f t="shared" si="18"/>
        <v>6.4903710731685396E-2</v>
      </c>
      <c r="K31" s="3">
        <f t="shared" si="2"/>
        <v>0.20769187434139327</v>
      </c>
      <c r="L31" s="2">
        <f t="shared" si="3"/>
        <v>14.411518807585601</v>
      </c>
      <c r="M31" s="6">
        <f t="shared" si="4"/>
        <v>7.2057594037928006</v>
      </c>
      <c r="N31" s="20"/>
      <c r="O31" s="18">
        <f t="shared" ref="O31:Q31" si="29">SUM(J28:J31)</f>
        <v>0.57236009163554891</v>
      </c>
      <c r="P31" s="3">
        <f t="shared" si="29"/>
        <v>1.8315522932337565</v>
      </c>
      <c r="Q31" s="2">
        <f t="shared" si="29"/>
        <v>83.091413124985706</v>
      </c>
    </row>
    <row r="32" spans="2:17">
      <c r="B32" t="s">
        <v>29</v>
      </c>
      <c r="C32" s="1">
        <v>20</v>
      </c>
      <c r="D32" s="1">
        <f t="shared" si="0"/>
        <v>2.0769187434139327E-2</v>
      </c>
      <c r="E32" s="1">
        <f t="shared" si="1"/>
        <v>2.0769187434139327E-2</v>
      </c>
      <c r="F32" s="1">
        <f t="shared" si="14"/>
        <v>0.10384593717069664</v>
      </c>
      <c r="G32" s="1">
        <f t="shared" si="15"/>
        <v>0.10384593717069664</v>
      </c>
      <c r="H32" s="1">
        <f t="shared" si="16"/>
        <v>0.16615349947311461</v>
      </c>
      <c r="I32" s="5">
        <f t="shared" si="17"/>
        <v>8.3076749736557307E-2</v>
      </c>
      <c r="J32" s="4">
        <f t="shared" si="18"/>
        <v>4.1538374868278653E-2</v>
      </c>
      <c r="K32" s="3">
        <f t="shared" si="2"/>
        <v>0.13292279957849171</v>
      </c>
      <c r="L32" s="2">
        <f t="shared" si="3"/>
        <v>11.529215046068481</v>
      </c>
      <c r="M32" s="6">
        <f t="shared" si="4"/>
        <v>5.7646075230342406</v>
      </c>
      <c r="N32" s="20"/>
      <c r="O32" s="18">
        <f t="shared" ref="O32:Q32" si="30">SUM(J29:J32)</f>
        <v>0.36631045864675127</v>
      </c>
      <c r="P32" s="3">
        <f t="shared" si="30"/>
        <v>1.172193467669604</v>
      </c>
      <c r="Q32" s="2">
        <f t="shared" si="30"/>
        <v>66.473130499988585</v>
      </c>
    </row>
    <row r="33" spans="2:17">
      <c r="B33" t="s">
        <v>30</v>
      </c>
      <c r="C33" s="1">
        <v>21</v>
      </c>
      <c r="D33" s="1">
        <f t="shared" si="0"/>
        <v>1.3292279957849172E-2</v>
      </c>
      <c r="E33" s="1">
        <f t="shared" si="1"/>
        <v>1.3292279957849172E-2</v>
      </c>
      <c r="F33" s="1">
        <f t="shared" si="14"/>
        <v>6.6461399789245854E-2</v>
      </c>
      <c r="G33" s="1">
        <f t="shared" si="15"/>
        <v>6.6461399789245854E-2</v>
      </c>
      <c r="H33" s="1">
        <f t="shared" si="16"/>
        <v>0.10633823966279335</v>
      </c>
      <c r="I33" s="5">
        <f t="shared" si="17"/>
        <v>5.3169119831396681E-2</v>
      </c>
      <c r="J33" s="4">
        <f t="shared" si="18"/>
        <v>2.6584559915698344E-2</v>
      </c>
      <c r="K33" s="3">
        <f t="shared" si="2"/>
        <v>8.5070591730234693E-2</v>
      </c>
      <c r="L33" s="2">
        <f t="shared" si="3"/>
        <v>9.2233720368547853</v>
      </c>
      <c r="M33" s="6">
        <f t="shared" si="4"/>
        <v>4.6116860184273927</v>
      </c>
      <c r="N33" s="20"/>
      <c r="O33" s="18">
        <f t="shared" ref="O33:Q33" si="31">SUM(J30:J33)</f>
        <v>0.23443869353392083</v>
      </c>
      <c r="P33" s="3">
        <f t="shared" si="31"/>
        <v>0.75020381930854663</v>
      </c>
      <c r="Q33" s="2">
        <f t="shared" si="31"/>
        <v>53.178504399990864</v>
      </c>
    </row>
    <row r="34" spans="2:17">
      <c r="B34" t="s">
        <v>31</v>
      </c>
      <c r="C34" s="1">
        <v>22</v>
      </c>
      <c r="D34" s="1">
        <f t="shared" si="0"/>
        <v>8.5070591730234697E-3</v>
      </c>
      <c r="E34" s="1">
        <f t="shared" si="1"/>
        <v>8.5070591730234697E-3</v>
      </c>
      <c r="F34" s="1">
        <f t="shared" si="14"/>
        <v>4.2535295865117347E-2</v>
      </c>
      <c r="G34" s="1">
        <f t="shared" si="15"/>
        <v>4.2535295865117347E-2</v>
      </c>
      <c r="H34" s="1">
        <f t="shared" si="16"/>
        <v>6.8056473384187757E-2</v>
      </c>
      <c r="I34" s="5">
        <f t="shared" si="17"/>
        <v>3.4028236692093879E-2</v>
      </c>
      <c r="J34" s="4">
        <f t="shared" si="18"/>
        <v>1.7014118346046939E-2</v>
      </c>
      <c r="K34" s="3">
        <f t="shared" si="2"/>
        <v>5.444517870735021E-2</v>
      </c>
      <c r="L34" s="2">
        <f t="shared" si="3"/>
        <v>7.3786976294838285</v>
      </c>
      <c r="M34" s="6">
        <f t="shared" si="4"/>
        <v>3.6893488147419142</v>
      </c>
      <c r="N34" s="20"/>
      <c r="O34" s="18">
        <f t="shared" ref="O34:Q34" si="32">SUM(J31:J34)</f>
        <v>0.15004076386170934</v>
      </c>
      <c r="P34" s="3">
        <f t="shared" si="32"/>
        <v>0.48013044435746988</v>
      </c>
      <c r="Q34" s="2">
        <f t="shared" si="32"/>
        <v>42.542803519992695</v>
      </c>
    </row>
    <row r="35" spans="2:17">
      <c r="B35" t="s">
        <v>32</v>
      </c>
      <c r="C35" s="1">
        <v>23</v>
      </c>
      <c r="D35" s="1">
        <f t="shared" si="0"/>
        <v>5.4445178707350208E-3</v>
      </c>
      <c r="E35" s="1">
        <f t="shared" si="1"/>
        <v>5.4445178707350208E-3</v>
      </c>
      <c r="F35" s="1">
        <f t="shared" si="14"/>
        <v>2.7222589353675105E-2</v>
      </c>
      <c r="G35" s="1">
        <f t="shared" si="15"/>
        <v>2.7222589353675105E-2</v>
      </c>
      <c r="H35" s="1">
        <f t="shared" si="16"/>
        <v>4.3556142965880167E-2</v>
      </c>
      <c r="I35" s="5">
        <f t="shared" si="17"/>
        <v>2.1778071482940083E-2</v>
      </c>
      <c r="J35" s="4">
        <f t="shared" si="18"/>
        <v>1.0889035741470042E-2</v>
      </c>
      <c r="K35" s="3">
        <f t="shared" si="2"/>
        <v>3.4844914372704136E-2</v>
      </c>
      <c r="L35" s="2">
        <f t="shared" si="3"/>
        <v>5.9029581035870633</v>
      </c>
      <c r="M35" s="6">
        <f t="shared" si="4"/>
        <v>2.9514790517935316</v>
      </c>
      <c r="N35" s="20"/>
      <c r="O35" s="18">
        <f t="shared" ref="O35:Q35" si="33">SUM(J32:J35)</f>
        <v>9.602608887149397E-2</v>
      </c>
      <c r="P35" s="3">
        <f t="shared" si="33"/>
        <v>0.30728348438878078</v>
      </c>
      <c r="Q35" s="2">
        <f t="shared" si="33"/>
        <v>34.034242815994155</v>
      </c>
    </row>
    <row r="36" spans="2:17">
      <c r="B36" t="s">
        <v>33</v>
      </c>
      <c r="C36" s="1">
        <v>24</v>
      </c>
      <c r="D36" s="1">
        <f t="shared" si="0"/>
        <v>3.484491437270414E-3</v>
      </c>
      <c r="E36" s="1">
        <f t="shared" si="1"/>
        <v>3.484491437270414E-3</v>
      </c>
      <c r="F36" s="1">
        <f t="shared" si="14"/>
        <v>1.7422457186352068E-2</v>
      </c>
      <c r="G36" s="1">
        <f t="shared" si="15"/>
        <v>1.7422457186352068E-2</v>
      </c>
      <c r="H36" s="1">
        <f t="shared" si="16"/>
        <v>2.7875931498163309E-2</v>
      </c>
      <c r="I36" s="5">
        <f t="shared" si="17"/>
        <v>1.3937965749081654E-2</v>
      </c>
      <c r="J36" s="4">
        <f t="shared" si="18"/>
        <v>6.9689828745408281E-3</v>
      </c>
      <c r="K36" s="3">
        <f t="shared" si="2"/>
        <v>2.2300745198530647E-2</v>
      </c>
      <c r="L36" s="2">
        <f t="shared" si="3"/>
        <v>4.722366482869651</v>
      </c>
      <c r="M36" s="6">
        <f t="shared" si="4"/>
        <v>2.3611832414348255</v>
      </c>
      <c r="N36" s="20"/>
      <c r="O36" s="18">
        <f t="shared" ref="O36:Q36" si="34">SUM(J33:J36)</f>
        <v>6.1456696877756151E-2</v>
      </c>
      <c r="P36" s="3">
        <f t="shared" si="34"/>
        <v>0.19666143000881969</v>
      </c>
      <c r="Q36" s="2">
        <f t="shared" si="34"/>
        <v>27.227394252795328</v>
      </c>
    </row>
    <row r="37" spans="2:17">
      <c r="B37" t="s">
        <v>34</v>
      </c>
      <c r="C37" s="1">
        <v>25</v>
      </c>
      <c r="D37" s="1">
        <f t="shared" si="0"/>
        <v>2.2300745198530645E-3</v>
      </c>
      <c r="E37" s="1">
        <f t="shared" si="1"/>
        <v>2.2300745198530645E-3</v>
      </c>
      <c r="F37" s="1">
        <f t="shared" si="14"/>
        <v>1.1150372599265324E-2</v>
      </c>
      <c r="G37" s="1">
        <f t="shared" si="15"/>
        <v>1.1150372599265324E-2</v>
      </c>
      <c r="H37" s="1">
        <f t="shared" si="16"/>
        <v>1.7840596158824516E-2</v>
      </c>
      <c r="I37" s="5">
        <f t="shared" si="17"/>
        <v>8.9202980794122581E-3</v>
      </c>
      <c r="J37" s="4">
        <f t="shared" si="18"/>
        <v>4.4601490397061291E-3</v>
      </c>
      <c r="K37" s="3">
        <f t="shared" si="2"/>
        <v>1.4272476927059614E-2</v>
      </c>
      <c r="L37" s="2">
        <f t="shared" si="3"/>
        <v>3.7778931862957208</v>
      </c>
      <c r="M37" s="6">
        <f t="shared" si="4"/>
        <v>1.8889465931478604</v>
      </c>
      <c r="N37" s="20"/>
      <c r="O37" s="18">
        <f t="shared" ref="O37:Q37" si="35">SUM(J34:J37)</f>
        <v>3.9332286001763937E-2</v>
      </c>
      <c r="P37" s="3">
        <f t="shared" si="35"/>
        <v>0.12586331520564459</v>
      </c>
      <c r="Q37" s="2">
        <f t="shared" si="35"/>
        <v>21.781915402236265</v>
      </c>
    </row>
    <row r="38" spans="2:17">
      <c r="B38" t="s">
        <v>35</v>
      </c>
      <c r="C38" s="1">
        <v>26</v>
      </c>
      <c r="D38" s="1">
        <f t="shared" si="0"/>
        <v>1.4272476927059614E-3</v>
      </c>
      <c r="E38" s="1">
        <f t="shared" si="1"/>
        <v>1.4272476927059614E-3</v>
      </c>
      <c r="F38" s="1">
        <f t="shared" si="14"/>
        <v>7.136238463529807E-3</v>
      </c>
      <c r="G38" s="1">
        <f t="shared" si="15"/>
        <v>7.136238463529807E-3</v>
      </c>
      <c r="H38" s="1">
        <f t="shared" si="16"/>
        <v>1.1417981541647691E-2</v>
      </c>
      <c r="I38" s="5">
        <f t="shared" si="17"/>
        <v>5.7089907708238454E-3</v>
      </c>
      <c r="J38" s="4">
        <f t="shared" si="18"/>
        <v>2.8544953854119227E-3</v>
      </c>
      <c r="K38" s="3">
        <f t="shared" si="2"/>
        <v>9.1343852333181531E-3</v>
      </c>
      <c r="L38" s="2">
        <f t="shared" si="3"/>
        <v>3.0223145490365768</v>
      </c>
      <c r="M38" s="6">
        <f t="shared" si="4"/>
        <v>1.5111572745182884</v>
      </c>
      <c r="N38" s="20"/>
      <c r="O38" s="18">
        <f t="shared" ref="O38:Q38" si="36">SUM(J35:J38)</f>
        <v>2.5172663041128925E-2</v>
      </c>
      <c r="P38" s="3">
        <f t="shared" si="36"/>
        <v>8.055252173161255E-2</v>
      </c>
      <c r="Q38" s="2">
        <f t="shared" si="36"/>
        <v>17.42553232178901</v>
      </c>
    </row>
    <row r="39" spans="2:17">
      <c r="B39" t="s">
        <v>36</v>
      </c>
      <c r="C39" s="1">
        <v>27</v>
      </c>
      <c r="D39" s="1">
        <f t="shared" si="0"/>
        <v>9.1343852333181531E-4</v>
      </c>
      <c r="E39" s="1">
        <f t="shared" si="1"/>
        <v>9.1343852333181531E-4</v>
      </c>
      <c r="F39" s="1">
        <f t="shared" si="14"/>
        <v>4.5671926166590765E-3</v>
      </c>
      <c r="G39" s="1">
        <f t="shared" si="15"/>
        <v>4.5671926166590765E-3</v>
      </c>
      <c r="H39" s="1">
        <f t="shared" si="16"/>
        <v>7.3075081866545216E-3</v>
      </c>
      <c r="I39" s="5">
        <f t="shared" si="17"/>
        <v>3.6537540933272612E-3</v>
      </c>
      <c r="J39" s="4">
        <f t="shared" si="18"/>
        <v>1.8268770466636306E-3</v>
      </c>
      <c r="K39" s="3">
        <f t="shared" si="2"/>
        <v>5.8460065493236187E-3</v>
      </c>
      <c r="L39" s="2">
        <f t="shared" si="3"/>
        <v>2.4178516392292617</v>
      </c>
      <c r="M39" s="6">
        <f t="shared" si="4"/>
        <v>1.2089258196146309</v>
      </c>
      <c r="N39" s="20"/>
      <c r="O39" s="18">
        <f t="shared" ref="O39:Q39" si="37">SUM(J36:J39)</f>
        <v>1.611050434632251E-2</v>
      </c>
      <c r="P39" s="3">
        <f t="shared" si="37"/>
        <v>5.1553613908232029E-2</v>
      </c>
      <c r="Q39" s="2">
        <f t="shared" si="37"/>
        <v>13.940425857431212</v>
      </c>
    </row>
    <row r="40" spans="2:17">
      <c r="B40" t="s">
        <v>37</v>
      </c>
      <c r="C40" s="1">
        <v>28</v>
      </c>
      <c r="D40" s="1">
        <f t="shared" si="0"/>
        <v>5.8460065493236182E-4</v>
      </c>
      <c r="E40" s="1">
        <f t="shared" si="1"/>
        <v>5.8460065493236182E-4</v>
      </c>
      <c r="F40" s="1">
        <f t="shared" si="14"/>
        <v>2.9230032746618093E-3</v>
      </c>
      <c r="G40" s="1">
        <f t="shared" si="15"/>
        <v>2.9230032746618093E-3</v>
      </c>
      <c r="H40" s="1">
        <f t="shared" si="16"/>
        <v>4.6768052394588946E-3</v>
      </c>
      <c r="I40" s="5">
        <f t="shared" si="17"/>
        <v>2.3384026197294473E-3</v>
      </c>
      <c r="J40" s="4">
        <f t="shared" si="18"/>
        <v>1.1692013098647236E-3</v>
      </c>
      <c r="K40" s="3">
        <f t="shared" si="2"/>
        <v>3.7414441915671159E-3</v>
      </c>
      <c r="L40" s="2">
        <f t="shared" si="3"/>
        <v>1.9342813113834094</v>
      </c>
      <c r="M40" s="6">
        <f t="shared" si="4"/>
        <v>0.96714065569170471</v>
      </c>
      <c r="N40" s="20"/>
      <c r="O40" s="18">
        <f t="shared" ref="O40:Q40" si="38">SUM(J37:J40)</f>
        <v>1.0310722781646407E-2</v>
      </c>
      <c r="P40" s="3">
        <f t="shared" si="38"/>
        <v>3.2994312901268502E-2</v>
      </c>
      <c r="Q40" s="2">
        <f t="shared" si="38"/>
        <v>11.152340685944969</v>
      </c>
    </row>
    <row r="41" spans="2:17">
      <c r="B41" t="s">
        <v>38</v>
      </c>
      <c r="C41" s="1">
        <v>29</v>
      </c>
      <c r="D41" s="1">
        <f t="shared" si="0"/>
        <v>3.7414441915671159E-4</v>
      </c>
      <c r="E41" s="1">
        <f t="shared" si="1"/>
        <v>3.7414441915671159E-4</v>
      </c>
      <c r="F41" s="1">
        <f>K40/2</f>
        <v>1.870722095783558E-3</v>
      </c>
      <c r="G41" s="1">
        <f>K40/2</f>
        <v>1.870722095783558E-3</v>
      </c>
      <c r="H41" s="1">
        <f>F41+G41-E41-D41</f>
        <v>2.9931553532536927E-3</v>
      </c>
      <c r="I41" s="5">
        <f>F41-E41</f>
        <v>1.4965776766268464E-3</v>
      </c>
      <c r="J41" s="4">
        <f>D41+E41</f>
        <v>7.4828883831342318E-4</v>
      </c>
      <c r="K41" s="3">
        <f t="shared" si="2"/>
        <v>2.3945242826029544E-3</v>
      </c>
      <c r="L41" s="2">
        <f t="shared" si="3"/>
        <v>1.5474250491067276</v>
      </c>
      <c r="M41" s="6">
        <f t="shared" si="4"/>
        <v>0.77371252455336381</v>
      </c>
      <c r="N41" s="20"/>
      <c r="O41" s="18">
        <f t="shared" ref="O41:Q41" si="39">SUM(J38:J41)</f>
        <v>6.5988625802537015E-3</v>
      </c>
      <c r="P41" s="3">
        <f t="shared" si="39"/>
        <v>2.111636025681184E-2</v>
      </c>
      <c r="Q41" s="2">
        <f t="shared" si="39"/>
        <v>8.9218725487559745</v>
      </c>
    </row>
    <row r="42" spans="2:17">
      <c r="B42" t="s">
        <v>39</v>
      </c>
      <c r="C42" s="1">
        <v>30</v>
      </c>
      <c r="D42" s="1">
        <f t="shared" si="0"/>
        <v>2.3945242826029541E-4</v>
      </c>
      <c r="E42" s="1">
        <f t="shared" si="1"/>
        <v>2.3945242826029541E-4</v>
      </c>
      <c r="F42" s="1">
        <f>K41/2</f>
        <v>1.1972621413014772E-3</v>
      </c>
      <c r="G42" s="1">
        <f>K41/2</f>
        <v>1.1972621413014772E-3</v>
      </c>
      <c r="H42" s="1">
        <f>F42+G42-E42-D42</f>
        <v>1.9156194260823633E-3</v>
      </c>
      <c r="I42" s="5">
        <f>F42-E42</f>
        <v>9.5780971304118177E-4</v>
      </c>
      <c r="J42" s="4">
        <f>D42+E42</f>
        <v>4.7890485652059083E-4</v>
      </c>
      <c r="K42" s="3">
        <f t="shared" si="2"/>
        <v>1.532495540865891E-3</v>
      </c>
      <c r="L42" s="2">
        <f t="shared" si="3"/>
        <v>1.2379400392853821</v>
      </c>
      <c r="M42" s="6">
        <f t="shared" si="4"/>
        <v>0.61897001964269105</v>
      </c>
      <c r="N42" s="20"/>
      <c r="O42" s="18">
        <f t="shared" ref="O42:Q42" si="40">SUM(J39:J42)</f>
        <v>4.2232720513623685E-3</v>
      </c>
      <c r="P42" s="3">
        <f t="shared" si="40"/>
        <v>1.3514470564359579E-2</v>
      </c>
      <c r="Q42" s="2">
        <f t="shared" si="40"/>
        <v>7.1374980390047806</v>
      </c>
    </row>
    <row r="43" spans="2:17">
      <c r="B43" t="s">
        <v>40</v>
      </c>
      <c r="C43" s="1">
        <v>31</v>
      </c>
      <c r="D43" s="1">
        <f t="shared" si="0"/>
        <v>1.5324955408658911E-4</v>
      </c>
      <c r="E43" s="1">
        <f t="shared" si="1"/>
        <v>1.5324955408658911E-4</v>
      </c>
      <c r="F43" s="1">
        <f t="shared" ref="F43:F51" si="41">K42/2</f>
        <v>7.6624777043294548E-4</v>
      </c>
      <c r="G43" s="1">
        <f t="shared" ref="G43:G51" si="42">K42/2</f>
        <v>7.6624777043294548E-4</v>
      </c>
      <c r="H43" s="1">
        <f t="shared" ref="H43:H51" si="43">F43+G43-E43-D43</f>
        <v>1.2259964326927126E-3</v>
      </c>
      <c r="I43" s="5">
        <f t="shared" ref="I43:I51" si="44">F43-E43</f>
        <v>6.1299821634635643E-4</v>
      </c>
      <c r="J43" s="4">
        <f t="shared" ref="J43:J51" si="45">D43+E43</f>
        <v>3.0649910817317821E-4</v>
      </c>
      <c r="K43" s="3">
        <f t="shared" si="2"/>
        <v>9.8079714615417041E-4</v>
      </c>
      <c r="L43" s="2">
        <f t="shared" si="3"/>
        <v>0.99035203142830575</v>
      </c>
      <c r="M43" s="6">
        <f t="shared" si="4"/>
        <v>0.49517601571415287</v>
      </c>
      <c r="N43" s="20"/>
      <c r="O43" s="18">
        <f t="shared" ref="O43:Q43" si="46">SUM(J40:J43)</f>
        <v>2.7028941128719162E-3</v>
      </c>
      <c r="P43" s="3">
        <f t="shared" si="46"/>
        <v>8.6492611611901308E-3</v>
      </c>
      <c r="Q43" s="2">
        <f t="shared" si="46"/>
        <v>5.7099984312038252</v>
      </c>
    </row>
    <row r="44" spans="2:17">
      <c r="B44" t="s">
        <v>41</v>
      </c>
      <c r="C44" s="1">
        <v>32</v>
      </c>
      <c r="D44" s="1">
        <f t="shared" si="0"/>
        <v>9.8079714615417047E-5</v>
      </c>
      <c r="E44" s="1">
        <f t="shared" si="1"/>
        <v>9.8079714615417047E-5</v>
      </c>
      <c r="F44" s="1">
        <f t="shared" si="41"/>
        <v>4.9039857307708521E-4</v>
      </c>
      <c r="G44" s="1">
        <f t="shared" si="42"/>
        <v>4.9039857307708521E-4</v>
      </c>
      <c r="H44" s="1">
        <f t="shared" si="43"/>
        <v>7.8463771692333637E-4</v>
      </c>
      <c r="I44" s="5">
        <f t="shared" si="44"/>
        <v>3.9231885846166819E-4</v>
      </c>
      <c r="J44" s="4">
        <f t="shared" si="45"/>
        <v>1.9615942923083409E-4</v>
      </c>
      <c r="K44" s="3">
        <f t="shared" si="2"/>
        <v>6.2771017353866919E-4</v>
      </c>
      <c r="L44" s="2">
        <f t="shared" si="3"/>
        <v>0.79228162514264466</v>
      </c>
      <c r="M44" s="6">
        <f t="shared" si="4"/>
        <v>0.39614081257132233</v>
      </c>
      <c r="N44" s="20"/>
      <c r="O44" s="18">
        <f t="shared" ref="O44:Q44" si="47">SUM(J41:J44)</f>
        <v>1.7298522322380262E-3</v>
      </c>
      <c r="P44" s="3">
        <f t="shared" si="47"/>
        <v>5.5355271431616858E-3</v>
      </c>
      <c r="Q44" s="2">
        <f t="shared" si="47"/>
        <v>4.5679987449630604</v>
      </c>
    </row>
    <row r="45" spans="2:17">
      <c r="B45" t="s">
        <v>42</v>
      </c>
      <c r="C45" s="1">
        <v>33</v>
      </c>
      <c r="D45" s="1">
        <f t="shared" si="0"/>
        <v>6.2771017353866919E-5</v>
      </c>
      <c r="E45" s="1">
        <f t="shared" si="1"/>
        <v>6.2771017353866919E-5</v>
      </c>
      <c r="F45" s="1">
        <f t="shared" si="41"/>
        <v>3.1385508676933459E-4</v>
      </c>
      <c r="G45" s="1">
        <f t="shared" si="42"/>
        <v>3.1385508676933459E-4</v>
      </c>
      <c r="H45" s="1">
        <f t="shared" si="43"/>
        <v>5.0216813883093535E-4</v>
      </c>
      <c r="I45" s="5">
        <f t="shared" si="44"/>
        <v>2.5108406941546767E-4</v>
      </c>
      <c r="J45" s="4">
        <f t="shared" si="45"/>
        <v>1.2554203470773384E-4</v>
      </c>
      <c r="K45" s="3">
        <f t="shared" si="2"/>
        <v>4.017345110647483E-4</v>
      </c>
      <c r="L45" s="2">
        <f t="shared" si="3"/>
        <v>0.63382530011411575</v>
      </c>
      <c r="M45" s="6">
        <f t="shared" si="4"/>
        <v>0.31691265005705788</v>
      </c>
      <c r="N45" s="20"/>
      <c r="O45" s="18">
        <f t="shared" ref="O45:Q45" si="48">SUM(J42:J45)</f>
        <v>1.107105428632337E-3</v>
      </c>
      <c r="P45" s="3">
        <f t="shared" si="48"/>
        <v>3.5427373716234787E-3</v>
      </c>
      <c r="Q45" s="2">
        <f t="shared" si="48"/>
        <v>3.6543989959704484</v>
      </c>
    </row>
    <row r="46" spans="2:17">
      <c r="B46" t="s">
        <v>43</v>
      </c>
      <c r="C46" s="1">
        <v>34</v>
      </c>
      <c r="D46" s="1">
        <f t="shared" si="0"/>
        <v>4.017345110647483E-5</v>
      </c>
      <c r="E46" s="1">
        <f t="shared" si="1"/>
        <v>4.017345110647483E-5</v>
      </c>
      <c r="F46" s="1">
        <f t="shared" si="41"/>
        <v>2.0086725553237415E-4</v>
      </c>
      <c r="G46" s="1">
        <f t="shared" si="42"/>
        <v>2.0086725553237415E-4</v>
      </c>
      <c r="H46" s="1">
        <f t="shared" si="43"/>
        <v>3.2138760885179864E-4</v>
      </c>
      <c r="I46" s="5">
        <f t="shared" si="44"/>
        <v>1.6069380442589932E-4</v>
      </c>
      <c r="J46" s="4">
        <f t="shared" si="45"/>
        <v>8.034690221294966E-5</v>
      </c>
      <c r="K46" s="3">
        <f t="shared" si="2"/>
        <v>2.5711008708143891E-4</v>
      </c>
      <c r="L46" s="2">
        <f t="shared" si="3"/>
        <v>0.50706024009129258</v>
      </c>
      <c r="M46" s="6">
        <f t="shared" si="4"/>
        <v>0.25353012004564629</v>
      </c>
      <c r="N46" s="20"/>
      <c r="O46" s="18">
        <f t="shared" ref="O46:Q46" si="49">SUM(J43:J46)</f>
        <v>7.0854747432469586E-4</v>
      </c>
      <c r="P46" s="3">
        <f t="shared" si="49"/>
        <v>2.2673519178390269E-3</v>
      </c>
      <c r="Q46" s="2">
        <f t="shared" si="49"/>
        <v>2.923519196776359</v>
      </c>
    </row>
    <row r="47" spans="2:17">
      <c r="B47" t="s">
        <v>44</v>
      </c>
      <c r="C47" s="1">
        <v>35</v>
      </c>
      <c r="D47" s="1">
        <f t="shared" si="0"/>
        <v>2.5711008708143891E-5</v>
      </c>
      <c r="E47" s="1">
        <f t="shared" si="1"/>
        <v>2.5711008708143891E-5</v>
      </c>
      <c r="F47" s="1">
        <f t="shared" si="41"/>
        <v>1.2855504354071946E-4</v>
      </c>
      <c r="G47" s="1">
        <f t="shared" si="42"/>
        <v>1.2855504354071946E-4</v>
      </c>
      <c r="H47" s="1">
        <f t="shared" si="43"/>
        <v>2.0568806966515113E-4</v>
      </c>
      <c r="I47" s="5">
        <f t="shared" si="44"/>
        <v>1.0284403483257556E-4</v>
      </c>
      <c r="J47" s="4">
        <f t="shared" si="45"/>
        <v>5.1422017416287782E-5</v>
      </c>
      <c r="K47" s="3">
        <f t="shared" si="2"/>
        <v>1.6455045573212092E-4</v>
      </c>
      <c r="L47" s="2">
        <f t="shared" si="3"/>
        <v>0.4056481920730341</v>
      </c>
      <c r="M47" s="6">
        <f t="shared" si="4"/>
        <v>0.20282409603651705</v>
      </c>
      <c r="N47" s="20"/>
      <c r="O47" s="18">
        <f t="shared" ref="O47:Q47" si="50">SUM(J44:J47)</f>
        <v>4.5347038356780537E-4</v>
      </c>
      <c r="P47" s="3">
        <f t="shared" si="50"/>
        <v>1.4511052274169772E-3</v>
      </c>
      <c r="Q47" s="2">
        <f t="shared" si="50"/>
        <v>2.3388153574210873</v>
      </c>
    </row>
    <row r="48" spans="2:17">
      <c r="B48" t="s">
        <v>45</v>
      </c>
      <c r="C48" s="1">
        <v>36</v>
      </c>
      <c r="D48" s="1">
        <f t="shared" si="0"/>
        <v>1.6455045573212092E-5</v>
      </c>
      <c r="E48" s="1">
        <f t="shared" si="1"/>
        <v>1.6455045573212092E-5</v>
      </c>
      <c r="F48" s="1">
        <f t="shared" si="41"/>
        <v>8.227522786606046E-5</v>
      </c>
      <c r="G48" s="1">
        <f t="shared" si="42"/>
        <v>8.227522786606046E-5</v>
      </c>
      <c r="H48" s="1">
        <f t="shared" si="43"/>
        <v>1.3164036458569674E-4</v>
      </c>
      <c r="I48" s="5">
        <f t="shared" si="44"/>
        <v>6.5820182292848368E-5</v>
      </c>
      <c r="J48" s="4">
        <f t="shared" si="45"/>
        <v>3.2910091146424184E-5</v>
      </c>
      <c r="K48" s="3">
        <f t="shared" si="2"/>
        <v>1.053122916685574E-4</v>
      </c>
      <c r="L48" s="2">
        <f t="shared" si="3"/>
        <v>0.3245185536584273</v>
      </c>
      <c r="M48" s="6">
        <f t="shared" si="4"/>
        <v>0.16225927682921365</v>
      </c>
      <c r="N48" s="20"/>
      <c r="O48" s="18">
        <f t="shared" ref="O48:Q48" si="51">SUM(J45:J48)</f>
        <v>2.9022104548339549E-4</v>
      </c>
      <c r="P48" s="3">
        <f t="shared" si="51"/>
        <v>9.2870734554686561E-4</v>
      </c>
      <c r="Q48" s="2">
        <f t="shared" si="51"/>
        <v>1.8710522859368699</v>
      </c>
    </row>
    <row r="49" spans="2:18">
      <c r="B49" t="s">
        <v>46</v>
      </c>
      <c r="C49" s="1">
        <v>37</v>
      </c>
      <c r="D49" s="1">
        <f t="shared" si="0"/>
        <v>1.0531229166855739E-5</v>
      </c>
      <c r="E49" s="1">
        <f t="shared" si="1"/>
        <v>1.0531229166855739E-5</v>
      </c>
      <c r="F49" s="1">
        <f t="shared" si="41"/>
        <v>5.26561458342787E-5</v>
      </c>
      <c r="G49" s="1">
        <f t="shared" si="42"/>
        <v>5.26561458342787E-5</v>
      </c>
      <c r="H49" s="1">
        <f t="shared" si="43"/>
        <v>8.4249833334845925E-5</v>
      </c>
      <c r="I49" s="5">
        <f t="shared" si="44"/>
        <v>4.2124916667422963E-5</v>
      </c>
      <c r="J49" s="4">
        <f t="shared" si="45"/>
        <v>2.1062458333711478E-5</v>
      </c>
      <c r="K49" s="3">
        <f t="shared" si="2"/>
        <v>6.7399866667876743E-5</v>
      </c>
      <c r="L49" s="2">
        <f t="shared" si="3"/>
        <v>0.25961484292674186</v>
      </c>
      <c r="M49" s="6">
        <f t="shared" si="4"/>
        <v>0.12980742146337093</v>
      </c>
      <c r="N49" s="20"/>
      <c r="O49" s="18">
        <f t="shared" ref="O49:Q49" si="52">SUM(J46:J49)</f>
        <v>1.857414691093731E-4</v>
      </c>
      <c r="P49" s="3">
        <f t="shared" si="52"/>
        <v>5.9437270114999399E-4</v>
      </c>
      <c r="Q49" s="2">
        <f t="shared" si="52"/>
        <v>1.4968418287494956</v>
      </c>
    </row>
    <row r="50" spans="2:18">
      <c r="B50" t="s">
        <v>47</v>
      </c>
      <c r="C50" s="1">
        <v>38</v>
      </c>
      <c r="D50" s="1">
        <f t="shared" si="0"/>
        <v>6.7399866667876741E-6</v>
      </c>
      <c r="E50" s="1">
        <f t="shared" si="1"/>
        <v>6.7399866667876741E-6</v>
      </c>
      <c r="F50" s="1">
        <f t="shared" si="41"/>
        <v>3.3699933333938371E-5</v>
      </c>
      <c r="G50" s="1">
        <f t="shared" si="42"/>
        <v>3.3699933333938371E-5</v>
      </c>
      <c r="H50" s="1">
        <f t="shared" si="43"/>
        <v>5.39198933343014E-5</v>
      </c>
      <c r="I50" s="5">
        <f t="shared" si="44"/>
        <v>2.6959946667150696E-5</v>
      </c>
      <c r="J50" s="4">
        <f t="shared" si="45"/>
        <v>1.3479973333575348E-5</v>
      </c>
      <c r="K50" s="3">
        <f t="shared" si="2"/>
        <v>4.3135914667441118E-5</v>
      </c>
      <c r="L50" s="2">
        <f t="shared" si="3"/>
        <v>0.2076918743413935</v>
      </c>
      <c r="M50" s="6">
        <f t="shared" si="4"/>
        <v>0.10384593717069675</v>
      </c>
      <c r="N50" s="20"/>
      <c r="O50" s="18">
        <f t="shared" ref="O50:Q50" si="53">SUM(J47:J50)</f>
        <v>1.1887454022999878E-4</v>
      </c>
      <c r="P50" s="3">
        <f t="shared" si="53"/>
        <v>3.8039852873599612E-4</v>
      </c>
      <c r="Q50" s="2">
        <f t="shared" si="53"/>
        <v>1.1974734629995967</v>
      </c>
    </row>
    <row r="51" spans="2:18">
      <c r="B51" t="s">
        <v>48</v>
      </c>
      <c r="C51" s="1">
        <v>39</v>
      </c>
      <c r="D51" s="1">
        <f t="shared" si="0"/>
        <v>4.3135914667441123E-6</v>
      </c>
      <c r="E51" s="1">
        <f t="shared" si="1"/>
        <v>4.3135914667441123E-6</v>
      </c>
      <c r="F51" s="1">
        <f t="shared" si="41"/>
        <v>2.1567957333720559E-5</v>
      </c>
      <c r="G51" s="1">
        <f t="shared" si="42"/>
        <v>2.1567957333720559E-5</v>
      </c>
      <c r="H51" s="1">
        <f t="shared" si="43"/>
        <v>3.4508731733952899E-5</v>
      </c>
      <c r="I51" s="5">
        <f t="shared" si="44"/>
        <v>1.7254365866976446E-5</v>
      </c>
      <c r="J51" s="4">
        <f t="shared" si="45"/>
        <v>8.6271829334882247E-6</v>
      </c>
      <c r="K51" s="3">
        <f t="shared" si="2"/>
        <v>2.7606985387162315E-5</v>
      </c>
      <c r="L51" s="2">
        <f t="shared" si="3"/>
        <v>0.16615349947311481</v>
      </c>
      <c r="M51" s="6">
        <f t="shared" si="4"/>
        <v>8.3076749736557404E-2</v>
      </c>
      <c r="N51" s="20"/>
      <c r="O51" s="18">
        <f t="shared" ref="O51:Q51" si="54">SUM(J48:J51)</f>
        <v>7.6079705747199221E-5</v>
      </c>
      <c r="P51" s="3">
        <f t="shared" si="54"/>
        <v>2.4345505839103756E-4</v>
      </c>
      <c r="Q51" s="2">
        <f t="shared" si="54"/>
        <v>0.95797877039967738</v>
      </c>
    </row>
    <row r="52" spans="2:18">
      <c r="B52" t="s">
        <v>49</v>
      </c>
      <c r="C52" s="1">
        <v>40</v>
      </c>
      <c r="D52" s="1">
        <f t="shared" si="0"/>
        <v>2.7606985387162312E-6</v>
      </c>
      <c r="E52" s="1">
        <f t="shared" si="1"/>
        <v>2.7606985387162312E-6</v>
      </c>
      <c r="F52" s="1">
        <f t="shared" ref="F52" si="55">K51/2</f>
        <v>1.3803492693581157E-5</v>
      </c>
      <c r="G52" s="1">
        <f t="shared" ref="G52" si="56">K51/2</f>
        <v>1.3803492693581157E-5</v>
      </c>
      <c r="H52" s="1">
        <f t="shared" ref="H52" si="57">F52+G52-E52-D52</f>
        <v>2.2085588309729853E-5</v>
      </c>
      <c r="I52" s="5">
        <f t="shared" ref="I52" si="58">F52-E52</f>
        <v>1.1042794154864927E-5</v>
      </c>
      <c r="J52" s="4">
        <f t="shared" ref="J52" si="59">D52+E52</f>
        <v>5.5213970774324625E-6</v>
      </c>
      <c r="K52" s="3">
        <f t="shared" si="2"/>
        <v>1.7668470647783883E-5</v>
      </c>
      <c r="L52" s="2">
        <f t="shared" si="3"/>
        <v>0.13292279957849185</v>
      </c>
      <c r="M52" s="6">
        <f t="shared" si="4"/>
        <v>6.6461399789245923E-2</v>
      </c>
      <c r="N52" s="20"/>
      <c r="O52" s="18">
        <f t="shared" ref="O52:Q52" si="60">SUM(J49:J52)</f>
        <v>4.8691011678207512E-5</v>
      </c>
      <c r="P52" s="3">
        <f t="shared" si="60"/>
        <v>1.5581123737026405E-4</v>
      </c>
      <c r="Q52" s="2">
        <f t="shared" si="60"/>
        <v>0.76638301631974204</v>
      </c>
    </row>
    <row r="53" spans="2:18">
      <c r="B53" t="s">
        <v>50</v>
      </c>
      <c r="O53" s="18">
        <f>SUM(O13:O52)</f>
        <v>2222.2221356604227</v>
      </c>
      <c r="P53" s="3">
        <f>SUM(P13:P52)</f>
        <v>10111.110834113355</v>
      </c>
      <c r="Q53" s="2">
        <f>SUM(Q13:Q52)</f>
        <v>18996.934467934716</v>
      </c>
      <c r="R53" t="s">
        <v>76</v>
      </c>
    </row>
    <row r="54" spans="2:18">
      <c r="B54" t="s">
        <v>51</v>
      </c>
    </row>
    <row r="55" spans="2:18">
      <c r="B55" t="s">
        <v>52</v>
      </c>
    </row>
    <row r="56" spans="2:18">
      <c r="B56" t="s">
        <v>53</v>
      </c>
    </row>
    <row r="57" spans="2:18">
      <c r="B57" t="s">
        <v>54</v>
      </c>
    </row>
    <row r="58" spans="2:18">
      <c r="B58" t="s">
        <v>55</v>
      </c>
    </row>
    <row r="59" spans="2:18">
      <c r="B59" t="s">
        <v>56</v>
      </c>
    </row>
    <row r="60" spans="2:18">
      <c r="B60" t="s">
        <v>57</v>
      </c>
    </row>
    <row r="61" spans="2:18">
      <c r="B61" t="s">
        <v>58</v>
      </c>
    </row>
    <row r="62" spans="2:18">
      <c r="D62" s="21" t="str">
        <f>"Wachstumsfaktor: "&amp;C6&amp;" von "&amp;C4&amp;" bei "&amp;C5&amp; " % Homos"</f>
        <v>Wachstumsfaktor: 1,6 von 1000 bei 20 % Homos</v>
      </c>
      <c r="E62" s="21"/>
      <c r="F62" s="21"/>
    </row>
    <row r="63" spans="2:18">
      <c r="D63" t="s">
        <v>6</v>
      </c>
      <c r="E63" t="s">
        <v>78</v>
      </c>
      <c r="F63" t="s">
        <v>79</v>
      </c>
    </row>
    <row r="64" spans="2:18">
      <c r="D64">
        <v>0</v>
      </c>
      <c r="E64">
        <f>C4</f>
        <v>1000</v>
      </c>
      <c r="F64">
        <f>C4</f>
        <v>1000</v>
      </c>
    </row>
    <row r="65" spans="4:18">
      <c r="D65">
        <v>5</v>
      </c>
      <c r="E65">
        <f>P16</f>
        <v>1479.5161599999999</v>
      </c>
      <c r="F65">
        <f>Q17</f>
        <v>1889.28</v>
      </c>
    </row>
    <row r="66" spans="4:18">
      <c r="D66">
        <v>10</v>
      </c>
      <c r="E66">
        <f>P22</f>
        <v>101.67157633765609</v>
      </c>
      <c r="F66">
        <f>Q22</f>
        <v>619.07927040000027</v>
      </c>
    </row>
    <row r="67" spans="4:18">
      <c r="D67">
        <v>15</v>
      </c>
      <c r="E67">
        <f>P27</f>
        <v>10.91690238257501</v>
      </c>
      <c r="F67">
        <f>Q27</f>
        <v>202.8598953246721</v>
      </c>
    </row>
    <row r="68" spans="4:18">
      <c r="D68">
        <v>20</v>
      </c>
      <c r="E68">
        <f>P32</f>
        <v>1.172193467669604</v>
      </c>
      <c r="F68">
        <f>Q32</f>
        <v>66.473130499988585</v>
      </c>
    </row>
    <row r="69" spans="4:18">
      <c r="D69">
        <v>25</v>
      </c>
      <c r="E69">
        <f>P37</f>
        <v>0.12586331520564459</v>
      </c>
      <c r="F69">
        <f>Q37</f>
        <v>21.781915402236265</v>
      </c>
    </row>
    <row r="70" spans="4:18">
      <c r="D70">
        <v>30</v>
      </c>
      <c r="E70">
        <f>P42</f>
        <v>1.3514470564359579E-2</v>
      </c>
      <c r="F70">
        <f>Q42</f>
        <v>7.1374980390047806</v>
      </c>
    </row>
    <row r="71" spans="4:18">
      <c r="D71">
        <v>35</v>
      </c>
      <c r="E71">
        <f>P47</f>
        <v>1.4511052274169772E-3</v>
      </c>
      <c r="F71">
        <f>Q47</f>
        <v>2.3388153574210873</v>
      </c>
    </row>
    <row r="72" spans="4:18">
      <c r="D72">
        <v>40</v>
      </c>
      <c r="E72">
        <f>P52</f>
        <v>1.5581123737026405E-4</v>
      </c>
      <c r="F72">
        <f>Q52</f>
        <v>0.76638301631974204</v>
      </c>
    </row>
    <row r="78" spans="4:18">
      <c r="E78" s="21" t="s">
        <v>80</v>
      </c>
      <c r="F78" s="21"/>
      <c r="G78" s="21"/>
      <c r="H78" s="21"/>
      <c r="I78" s="21"/>
      <c r="J78" s="21"/>
      <c r="K78" s="21"/>
      <c r="L78" s="21"/>
      <c r="M78" s="21"/>
      <c r="N78" s="21"/>
      <c r="O78" s="21"/>
      <c r="P78" s="21"/>
      <c r="Q78" s="21"/>
      <c r="R78" s="21"/>
    </row>
    <row r="80" spans="4:18">
      <c r="D80" s="21" t="str">
        <f>"Wachstumsfaktor: "&amp;C6&amp;" von "&amp;C4&amp;" bei "&amp;C5&amp; " % Homos"</f>
        <v>Wachstumsfaktor: 1,6 von 1000 bei 20 % Homos</v>
      </c>
      <c r="E80" s="21"/>
      <c r="F80" s="21"/>
    </row>
    <row r="81" spans="4:6">
      <c r="D81" t="s">
        <v>6</v>
      </c>
      <c r="E81" t="s">
        <v>78</v>
      </c>
      <c r="F81" t="s">
        <v>79</v>
      </c>
    </row>
    <row r="82" spans="4:6">
      <c r="D82">
        <v>0</v>
      </c>
      <c r="E82">
        <f>C4</f>
        <v>1000</v>
      </c>
      <c r="F82">
        <f>C4</f>
        <v>1000</v>
      </c>
    </row>
    <row r="83" spans="4:6">
      <c r="D83">
        <v>1</v>
      </c>
      <c r="E83">
        <f>P13</f>
        <v>1640</v>
      </c>
      <c r="F83">
        <f>Q13</f>
        <v>1800</v>
      </c>
    </row>
    <row r="84" spans="4:6">
      <c r="D84">
        <v>2</v>
      </c>
      <c r="E84">
        <f t="shared" ref="E84:F87" si="61">P14</f>
        <v>2049.6</v>
      </c>
      <c r="F84">
        <f t="shared" si="61"/>
        <v>2440</v>
      </c>
    </row>
    <row r="85" spans="4:6">
      <c r="D85">
        <v>3</v>
      </c>
      <c r="E85">
        <f t="shared" si="61"/>
        <v>2311.7439999999997</v>
      </c>
      <c r="F85">
        <f t="shared" si="61"/>
        <v>2952</v>
      </c>
    </row>
    <row r="86" spans="4:6">
      <c r="D86">
        <v>4</v>
      </c>
      <c r="E86">
        <f t="shared" si="61"/>
        <v>1479.5161599999999</v>
      </c>
      <c r="F86">
        <f t="shared" si="61"/>
        <v>2361.6</v>
      </c>
    </row>
    <row r="87" spans="4:6">
      <c r="D87">
        <v>5</v>
      </c>
      <c r="E87">
        <f t="shared" si="61"/>
        <v>946.89034240000001</v>
      </c>
      <c r="F87">
        <f t="shared" si="61"/>
        <v>1889.28</v>
      </c>
    </row>
  </sheetData>
  <mergeCells count="11">
    <mergeCell ref="D80:F80"/>
    <mergeCell ref="F2:F3"/>
    <mergeCell ref="E5:E6"/>
    <mergeCell ref="H6:H7"/>
    <mergeCell ref="D62:F62"/>
    <mergeCell ref="E78:R78"/>
    <mergeCell ref="G5:G6"/>
    <mergeCell ref="L9:M11"/>
    <mergeCell ref="O9:S11"/>
    <mergeCell ref="I9:K11"/>
    <mergeCell ref="D4:D8"/>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Snappy Gurckhaus</dc:creator>
  <cp:lastModifiedBy>Snappy Gurckhaus</cp:lastModifiedBy>
  <dcterms:created xsi:type="dcterms:W3CDTF">2017-03-24T14:05:53Z</dcterms:created>
  <dcterms:modified xsi:type="dcterms:W3CDTF">2017-03-25T10:12:15Z</dcterms:modified>
</cp:coreProperties>
</file>